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735" windowWidth="15450" windowHeight="9840" firstSheet="6" activeTab="6"/>
  </bookViews>
  <sheets>
    <sheet name="Бюджет" sheetId="3" r:id="rId1"/>
    <sheet name="Лист1" sheetId="4" r:id="rId2"/>
    <sheet name="Лист2" sheetId="5" r:id="rId3"/>
    <sheet name="03.10.2014" sheetId="6" r:id="rId4"/>
    <sheet name="Лист3" sheetId="7" r:id="rId5"/>
    <sheet name="для депутатов" sheetId="8" r:id="rId6"/>
    <sheet name="2015 год" sheetId="15" r:id="rId7"/>
  </sheets>
  <definedNames>
    <definedName name="APPT" localSheetId="0">Бюджет!$A$8</definedName>
    <definedName name="FIO" localSheetId="0">Бюджет!$G$8</definedName>
    <definedName name="SIGN" localSheetId="0">Бюджет!$A$8:$I$10</definedName>
    <definedName name="_xlnm.Print_Titles" localSheetId="3">'03.10.2014'!$2:$2</definedName>
  </definedNames>
  <calcPr calcId="145621"/>
</workbook>
</file>

<file path=xl/calcChain.xml><?xml version="1.0" encoding="utf-8"?>
<calcChain xmlns="http://schemas.openxmlformats.org/spreadsheetml/2006/main">
  <c r="G24" i="15" l="1"/>
  <c r="G115" i="15"/>
  <c r="F115" i="15"/>
  <c r="G114" i="15"/>
  <c r="F114" i="15"/>
  <c r="G113" i="15"/>
  <c r="F113" i="15"/>
  <c r="G112" i="15"/>
  <c r="F112" i="15"/>
  <c r="G111" i="15"/>
  <c r="F111" i="15"/>
  <c r="G110" i="15"/>
  <c r="F110" i="15"/>
  <c r="G109" i="15"/>
  <c r="F109" i="15"/>
  <c r="G108" i="15"/>
  <c r="G116" i="15" s="1"/>
  <c r="H116" i="15" s="1"/>
  <c r="F108" i="15"/>
  <c r="F116" i="15" s="1"/>
  <c r="G103" i="15"/>
  <c r="F103" i="15"/>
  <c r="G102" i="15"/>
  <c r="F102" i="15"/>
  <c r="G101" i="15"/>
  <c r="F101" i="15"/>
  <c r="G100" i="15"/>
  <c r="F100" i="15"/>
  <c r="G99" i="15"/>
  <c r="F99" i="15"/>
  <c r="G98" i="15"/>
  <c r="F98" i="15"/>
  <c r="G97" i="15"/>
  <c r="F97" i="15"/>
  <c r="G96" i="15"/>
  <c r="G104" i="15" s="1"/>
  <c r="H104" i="15" s="1"/>
  <c r="F96" i="15"/>
  <c r="F104" i="15" s="1"/>
  <c r="G91" i="15"/>
  <c r="F91" i="15"/>
  <c r="G90" i="15"/>
  <c r="F90" i="15"/>
  <c r="G89" i="15"/>
  <c r="F89" i="15"/>
  <c r="G88" i="15"/>
  <c r="F88" i="15"/>
  <c r="G87" i="15"/>
  <c r="F87" i="15"/>
  <c r="G86" i="15"/>
  <c r="F86" i="15"/>
  <c r="G85" i="15"/>
  <c r="F85" i="15"/>
  <c r="G84" i="15"/>
  <c r="F84" i="15"/>
  <c r="F92" i="15" s="1"/>
  <c r="G79" i="15"/>
  <c r="F79" i="15"/>
  <c r="G78" i="15"/>
  <c r="F78" i="15"/>
  <c r="G77" i="15"/>
  <c r="F77" i="15"/>
  <c r="G76" i="15"/>
  <c r="F76" i="15"/>
  <c r="G75" i="15"/>
  <c r="F75" i="15"/>
  <c r="G74" i="15"/>
  <c r="F74" i="15"/>
  <c r="G73" i="15"/>
  <c r="F73" i="15"/>
  <c r="G72" i="15"/>
  <c r="G80" i="15" s="1"/>
  <c r="H80" i="15" s="1"/>
  <c r="F72" i="15"/>
  <c r="F80" i="15" s="1"/>
  <c r="G67" i="15"/>
  <c r="F67" i="15"/>
  <c r="G66" i="15"/>
  <c r="F66" i="15"/>
  <c r="G65" i="15"/>
  <c r="F65" i="15"/>
  <c r="G64" i="15"/>
  <c r="F64" i="15"/>
  <c r="G63" i="15"/>
  <c r="F63" i="15"/>
  <c r="G62" i="15"/>
  <c r="F62" i="15"/>
  <c r="G61" i="15"/>
  <c r="F61" i="15"/>
  <c r="G60" i="15"/>
  <c r="F60" i="15"/>
  <c r="F68" i="15" s="1"/>
  <c r="G55" i="15"/>
  <c r="F55" i="15"/>
  <c r="G54" i="15"/>
  <c r="F54" i="15"/>
  <c r="G53" i="15"/>
  <c r="F53" i="15"/>
  <c r="G52" i="15"/>
  <c r="F52" i="15"/>
  <c r="G51" i="15"/>
  <c r="F51" i="15"/>
  <c r="G50" i="15"/>
  <c r="F50" i="15"/>
  <c r="G49" i="15"/>
  <c r="F49" i="15"/>
  <c r="G48" i="15"/>
  <c r="F48" i="15"/>
  <c r="F56" i="15" s="1"/>
  <c r="G43" i="15"/>
  <c r="F43" i="15"/>
  <c r="G42" i="15"/>
  <c r="F42" i="15"/>
  <c r="G41" i="15"/>
  <c r="F41" i="15"/>
  <c r="G40" i="15"/>
  <c r="F40" i="15"/>
  <c r="G39" i="15"/>
  <c r="F39" i="15"/>
  <c r="G38" i="15"/>
  <c r="F38" i="15"/>
  <c r="G37" i="15"/>
  <c r="F37" i="15"/>
  <c r="G36" i="15"/>
  <c r="G44" i="15" s="1"/>
  <c r="H44" i="15" s="1"/>
  <c r="F36" i="15"/>
  <c r="F44" i="15" s="1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G32" i="15"/>
  <c r="F24" i="15"/>
  <c r="F32" i="15" s="1"/>
  <c r="G92" i="15" l="1"/>
  <c r="H92" i="15" s="1"/>
  <c r="G68" i="15"/>
  <c r="H68" i="15" s="1"/>
  <c r="G56" i="15"/>
  <c r="H56" i="15" s="1"/>
  <c r="H32" i="15"/>
  <c r="G9" i="8" l="1"/>
  <c r="G13" i="8"/>
  <c r="G14" i="8"/>
  <c r="G15" i="8"/>
  <c r="G16" i="8"/>
  <c r="G17" i="8"/>
  <c r="G22" i="8"/>
  <c r="G23" i="8"/>
  <c r="G24" i="8"/>
  <c r="G25" i="8"/>
  <c r="G26" i="8"/>
  <c r="G27" i="8"/>
  <c r="G28" i="8"/>
  <c r="G29" i="8"/>
  <c r="G30" i="8"/>
  <c r="G31" i="8"/>
  <c r="G43" i="8"/>
  <c r="G44" i="8"/>
  <c r="G46" i="8"/>
  <c r="G48" i="8"/>
  <c r="G49" i="8"/>
  <c r="G50" i="8"/>
  <c r="G51" i="8"/>
  <c r="G52" i="8"/>
  <c r="G53" i="8"/>
  <c r="G63" i="8"/>
  <c r="G72" i="8"/>
  <c r="G73" i="8"/>
  <c r="G74" i="8"/>
  <c r="G77" i="8"/>
  <c r="G78" i="8"/>
  <c r="G79" i="8"/>
  <c r="G80" i="8"/>
  <c r="G82" i="8"/>
  <c r="G87" i="8"/>
  <c r="G93" i="8"/>
  <c r="G94" i="8"/>
  <c r="G97" i="8"/>
  <c r="G101" i="8"/>
  <c r="G102" i="8"/>
  <c r="G104" i="8"/>
  <c r="G105" i="8"/>
  <c r="G106" i="8"/>
  <c r="G108" i="8"/>
  <c r="G109" i="8"/>
  <c r="G110" i="8"/>
  <c r="G112" i="8"/>
  <c r="G113" i="8"/>
  <c r="G118" i="8"/>
  <c r="G119" i="8"/>
  <c r="G120" i="8"/>
  <c r="G121" i="8"/>
  <c r="G122" i="8"/>
  <c r="G123" i="8"/>
  <c r="G124" i="8"/>
  <c r="G126" i="8"/>
  <c r="G129" i="8"/>
  <c r="G130" i="8"/>
  <c r="G133" i="8"/>
  <c r="D117" i="8" l="1"/>
  <c r="G117" i="8" s="1"/>
  <c r="D21" i="8"/>
  <c r="D33" i="8"/>
  <c r="G33" i="8" s="1"/>
  <c r="D61" i="8"/>
  <c r="D128" i="8"/>
  <c r="D107" i="8"/>
  <c r="G107" i="8" s="1"/>
  <c r="D127" i="8"/>
  <c r="D114" i="8" s="1"/>
  <c r="D64" i="8"/>
  <c r="G64" i="8" s="1"/>
  <c r="D84" i="8"/>
  <c r="D40" i="8"/>
  <c r="D18" i="8" l="1"/>
  <c r="G21" i="8"/>
  <c r="F92" i="8"/>
  <c r="G92" i="8" s="1"/>
  <c r="H131" i="8" l="1"/>
  <c r="H128" i="8" s="1"/>
  <c r="H115" i="8"/>
  <c r="H125" i="8"/>
  <c r="H99" i="8"/>
  <c r="H103" i="8"/>
  <c r="I103" i="8"/>
  <c r="J103" i="8"/>
  <c r="F103" i="8"/>
  <c r="F111" i="8"/>
  <c r="H85" i="8"/>
  <c r="H84" i="8" s="1"/>
  <c r="J76" i="8"/>
  <c r="I76" i="8"/>
  <c r="F76" i="8"/>
  <c r="G76" i="8" s="1"/>
  <c r="H75" i="8"/>
  <c r="H41" i="8"/>
  <c r="H45" i="8"/>
  <c r="H19" i="8"/>
  <c r="H18" i="8" s="1"/>
  <c r="I4" i="8"/>
  <c r="J4" i="8"/>
  <c r="H6" i="8"/>
  <c r="J127" i="8"/>
  <c r="J125" i="8" s="1"/>
  <c r="I127" i="8"/>
  <c r="I125" i="8" s="1"/>
  <c r="F127" i="8"/>
  <c r="J116" i="8"/>
  <c r="J115" i="8" s="1"/>
  <c r="I116" i="8"/>
  <c r="I115" i="8" s="1"/>
  <c r="F116" i="8"/>
  <c r="J101" i="8"/>
  <c r="J100" i="8"/>
  <c r="I100" i="8"/>
  <c r="I99" i="8" s="1"/>
  <c r="F100" i="8"/>
  <c r="J96" i="8"/>
  <c r="J95" i="8" s="1"/>
  <c r="I96" i="8"/>
  <c r="F96" i="8"/>
  <c r="I95" i="8"/>
  <c r="J86" i="8"/>
  <c r="J85" i="8" s="1"/>
  <c r="J84" i="8" s="1"/>
  <c r="I86" i="8"/>
  <c r="I85" i="8" s="1"/>
  <c r="I84" i="8" s="1"/>
  <c r="F86" i="8"/>
  <c r="J81" i="8"/>
  <c r="I81" i="8"/>
  <c r="F81" i="8"/>
  <c r="G81" i="8" s="1"/>
  <c r="J71" i="8"/>
  <c r="J70" i="8" s="1"/>
  <c r="I71" i="8"/>
  <c r="F71" i="8"/>
  <c r="I70" i="8"/>
  <c r="J132" i="8"/>
  <c r="J131" i="8" s="1"/>
  <c r="J128" i="8" s="1"/>
  <c r="I132" i="8"/>
  <c r="I131" i="8" s="1"/>
  <c r="I128" i="8" s="1"/>
  <c r="F132" i="8"/>
  <c r="J69" i="8"/>
  <c r="I69" i="8"/>
  <c r="H69" i="8"/>
  <c r="H68" i="8" s="1"/>
  <c r="F69" i="8"/>
  <c r="G69" i="8" s="1"/>
  <c r="D67" i="8"/>
  <c r="J47" i="8"/>
  <c r="J45" i="8" s="1"/>
  <c r="I47" i="8"/>
  <c r="I45" i="8" s="1"/>
  <c r="F47" i="8"/>
  <c r="F61" i="8"/>
  <c r="G61" i="8" s="1"/>
  <c r="J42" i="8"/>
  <c r="J41" i="8" s="1"/>
  <c r="J40" i="8" s="1"/>
  <c r="I42" i="8"/>
  <c r="I41" i="8" s="1"/>
  <c r="I40" i="8" s="1"/>
  <c r="F42" i="8"/>
  <c r="J20" i="8"/>
  <c r="J19" i="8" s="1"/>
  <c r="J18" i="8" s="1"/>
  <c r="I20" i="8"/>
  <c r="F20" i="8"/>
  <c r="J12" i="8"/>
  <c r="I12" i="8"/>
  <c r="F12" i="8"/>
  <c r="G12" i="8" s="1"/>
  <c r="J11" i="8"/>
  <c r="I11" i="8"/>
  <c r="F11" i="8"/>
  <c r="G11" i="8" s="1"/>
  <c r="D10" i="8"/>
  <c r="F8" i="8"/>
  <c r="J7" i="8"/>
  <c r="I7" i="8"/>
  <c r="I5" i="8" s="1"/>
  <c r="F7" i="8"/>
  <c r="G7" i="8" s="1"/>
  <c r="D5" i="8"/>
  <c r="I98" i="8" l="1"/>
  <c r="F41" i="8"/>
  <c r="G42" i="8"/>
  <c r="F45" i="8"/>
  <c r="G47" i="8"/>
  <c r="F131" i="8"/>
  <c r="G132" i="8"/>
  <c r="F70" i="8"/>
  <c r="G70" i="8" s="1"/>
  <c r="G71" i="8"/>
  <c r="F85" i="8"/>
  <c r="F84" i="8" s="1"/>
  <c r="G84" i="8" s="1"/>
  <c r="G86" i="8"/>
  <c r="F95" i="8"/>
  <c r="G95" i="8" s="1"/>
  <c r="G96" i="8"/>
  <c r="F125" i="8"/>
  <c r="G127" i="8"/>
  <c r="F19" i="8"/>
  <c r="F18" i="8" s="1"/>
  <c r="G18" i="8" s="1"/>
  <c r="G20" i="8"/>
  <c r="H67" i="8"/>
  <c r="F99" i="8"/>
  <c r="G100" i="8"/>
  <c r="F115" i="8"/>
  <c r="G116" i="8"/>
  <c r="I75" i="8"/>
  <c r="F98" i="8"/>
  <c r="G98" i="8" s="1"/>
  <c r="J99" i="8"/>
  <c r="J98" i="8" s="1"/>
  <c r="J114" i="8"/>
  <c r="I114" i="8"/>
  <c r="H98" i="8"/>
  <c r="H114" i="8"/>
  <c r="I19" i="8"/>
  <c r="I18" i="8" s="1"/>
  <c r="I68" i="8"/>
  <c r="F75" i="8"/>
  <c r="J75" i="8"/>
  <c r="J68" i="8"/>
  <c r="H40" i="8"/>
  <c r="F5" i="8"/>
  <c r="G5" i="8" s="1"/>
  <c r="J10" i="8"/>
  <c r="I10" i="8"/>
  <c r="J6" i="8"/>
  <c r="J5" i="8"/>
  <c r="F10" i="8"/>
  <c r="G10" i="8" s="1"/>
  <c r="F6" i="8"/>
  <c r="I6" i="8"/>
  <c r="I59" i="7"/>
  <c r="H59" i="7"/>
  <c r="F59" i="7"/>
  <c r="G54" i="7"/>
  <c r="H54" i="7"/>
  <c r="I54" i="7"/>
  <c r="F54" i="7"/>
  <c r="I12" i="7"/>
  <c r="H12" i="7"/>
  <c r="F12" i="7"/>
  <c r="F114" i="8" l="1"/>
  <c r="G114" i="8" s="1"/>
  <c r="F40" i="8"/>
  <c r="G40" i="8" s="1"/>
  <c r="F68" i="8"/>
  <c r="F128" i="8"/>
  <c r="G128" i="8" s="1"/>
  <c r="G131" i="8"/>
  <c r="I67" i="8"/>
  <c r="I135" i="8" s="1"/>
  <c r="I139" i="8" s="1"/>
  <c r="F67" i="8"/>
  <c r="G67" i="8" s="1"/>
  <c r="J67" i="8"/>
  <c r="J135" i="8" s="1"/>
  <c r="J139" i="8" s="1"/>
  <c r="F6" i="7"/>
  <c r="F76" i="7"/>
  <c r="F135" i="8" l="1"/>
  <c r="I4" i="7"/>
  <c r="H4" i="7"/>
  <c r="F55" i="7"/>
  <c r="F139" i="8" l="1"/>
  <c r="G135" i="8"/>
  <c r="I55" i="7"/>
  <c r="H55" i="7"/>
  <c r="F7" i="7" l="1"/>
  <c r="I50" i="7" l="1"/>
  <c r="H50" i="7"/>
  <c r="F50" i="7"/>
  <c r="I6" i="7"/>
  <c r="H6" i="7"/>
  <c r="I83" i="7"/>
  <c r="I84" i="7"/>
  <c r="H83" i="7"/>
  <c r="I104" i="7"/>
  <c r="H104" i="7"/>
  <c r="F104" i="7"/>
  <c r="G18" i="7"/>
  <c r="G93" i="7"/>
  <c r="F37" i="7" l="1"/>
  <c r="G78" i="7" l="1"/>
  <c r="F11" i="7" l="1"/>
  <c r="I56" i="7"/>
  <c r="H56" i="7"/>
  <c r="F56" i="7" l="1"/>
  <c r="H58" i="7" l="1"/>
  <c r="I58" i="7"/>
  <c r="I66" i="7" l="1"/>
  <c r="I53" i="7" s="1"/>
  <c r="H66" i="7"/>
  <c r="H53" i="7" s="1"/>
  <c r="F66" i="7"/>
  <c r="I3" i="7" l="1"/>
  <c r="H3" i="7"/>
  <c r="H19" i="7" l="1"/>
  <c r="H18" i="7" s="1"/>
  <c r="I105" i="7" l="1"/>
  <c r="H105" i="7"/>
  <c r="I11" i="7" l="1"/>
  <c r="H11" i="7"/>
  <c r="I76" i="7" l="1"/>
  <c r="I75" i="7" s="1"/>
  <c r="H76" i="7"/>
  <c r="H75" i="7" s="1"/>
  <c r="I71" i="7"/>
  <c r="I70" i="7" s="1"/>
  <c r="H71" i="7"/>
  <c r="H70" i="7" s="1"/>
  <c r="I40" i="7"/>
  <c r="I39" i="7" s="1"/>
  <c r="H40" i="7"/>
  <c r="H39" i="7" s="1"/>
  <c r="I19" i="7"/>
  <c r="I18" i="7" s="1"/>
  <c r="I10" i="7"/>
  <c r="H10" i="7"/>
  <c r="H5" i="7" l="1"/>
  <c r="I5" i="7"/>
  <c r="I94" i="7"/>
  <c r="I93" i="7" s="1"/>
  <c r="H94" i="7"/>
  <c r="H93" i="7" s="1"/>
  <c r="I79" i="7" l="1"/>
  <c r="I78" i="7" s="1"/>
  <c r="H79" i="7"/>
  <c r="H78" i="7" s="1"/>
  <c r="I116" i="7" l="1"/>
  <c r="H116" i="7"/>
  <c r="H109" i="7"/>
  <c r="H113" i="7" s="1"/>
  <c r="I109" i="7"/>
  <c r="I113" i="7" s="1"/>
  <c r="J109" i="7"/>
  <c r="F105" i="7"/>
  <c r="F94" i="7"/>
  <c r="F93" i="7" s="1"/>
  <c r="F79" i="7"/>
  <c r="F78" i="7" s="1"/>
  <c r="F75" i="7"/>
  <c r="F71" i="7"/>
  <c r="F70" i="7" s="1"/>
  <c r="D70" i="7"/>
  <c r="F58" i="7"/>
  <c r="F53" i="7" s="1"/>
  <c r="D53" i="7"/>
  <c r="F49" i="7"/>
  <c r="F40" i="7"/>
  <c r="D39" i="7"/>
  <c r="F19" i="7"/>
  <c r="F18" i="7" s="1"/>
  <c r="D18" i="7"/>
  <c r="D10" i="7"/>
  <c r="D5" i="7"/>
  <c r="F51" i="6"/>
  <c r="F116" i="7" l="1"/>
  <c r="F117" i="7"/>
  <c r="F5" i="7"/>
  <c r="F10" i="7"/>
  <c r="F39" i="7"/>
  <c r="J107" i="6"/>
  <c r="F109" i="7" l="1"/>
  <c r="F113" i="7" s="1"/>
  <c r="F28" i="6"/>
  <c r="F103" i="6"/>
  <c r="F94" i="6"/>
  <c r="F93" i="6" s="1"/>
  <c r="F81" i="6"/>
  <c r="F80" i="6" s="1"/>
  <c r="F78" i="6"/>
  <c r="F77" i="6" s="1"/>
  <c r="F73" i="6"/>
  <c r="F72" i="6" s="1"/>
  <c r="D72" i="6"/>
  <c r="F60" i="6"/>
  <c r="F58" i="6"/>
  <c r="D56" i="6"/>
  <c r="F42" i="6"/>
  <c r="F41" i="6" s="1"/>
  <c r="D41" i="6"/>
  <c r="F19" i="6"/>
  <c r="F18" i="6" s="1"/>
  <c r="D18" i="6"/>
  <c r="F12" i="6"/>
  <c r="F11" i="6"/>
  <c r="D10" i="6"/>
  <c r="F6" i="6"/>
  <c r="D5" i="6"/>
  <c r="F114" i="6" l="1"/>
  <c r="F10" i="6"/>
  <c r="F56" i="6"/>
  <c r="F5" i="6"/>
  <c r="F58" i="5"/>
  <c r="F107" i="6" l="1"/>
  <c r="F111" i="6" s="1"/>
  <c r="F81" i="5"/>
  <c r="F11" i="5" l="1"/>
  <c r="F6" i="5"/>
  <c r="F94" i="5" l="1"/>
  <c r="F78" i="5"/>
  <c r="F73" i="5" l="1"/>
  <c r="F42" i="5"/>
  <c r="F19" i="5"/>
  <c r="F12" i="5"/>
  <c r="D72" i="5" l="1"/>
  <c r="D56" i="5"/>
  <c r="D41" i="5"/>
  <c r="D10" i="5"/>
  <c r="D18" i="5"/>
  <c r="D5" i="5"/>
  <c r="F103" i="5"/>
  <c r="F93" i="5"/>
  <c r="F85" i="5"/>
  <c r="F80" i="5" s="1"/>
  <c r="F77" i="5"/>
  <c r="F114" i="5" s="1"/>
  <c r="F72" i="5"/>
  <c r="F60" i="5"/>
  <c r="F56" i="5" s="1"/>
  <c r="F41" i="5"/>
  <c r="F39" i="5"/>
  <c r="F18" i="5" s="1"/>
  <c r="F28" i="5"/>
  <c r="F10" i="5"/>
  <c r="F5" i="5"/>
  <c r="F107" i="5" l="1"/>
  <c r="F111" i="5" s="1"/>
  <c r="F41" i="4"/>
  <c r="F28" i="4"/>
  <c r="F82" i="4"/>
  <c r="F101" i="4" l="1"/>
  <c r="F91" i="4"/>
  <c r="F79" i="4"/>
  <c r="F76" i="4"/>
  <c r="F71" i="4"/>
  <c r="F59" i="4"/>
  <c r="F56" i="4" s="1"/>
  <c r="F39" i="4"/>
  <c r="F18" i="4" s="1"/>
  <c r="F10" i="4"/>
  <c r="F5" i="4"/>
  <c r="F90" i="3"/>
  <c r="F78" i="3"/>
  <c r="F58" i="3"/>
  <c r="F55" i="3" s="1"/>
  <c r="F105" i="4" l="1"/>
  <c r="F109" i="4" s="1"/>
  <c r="F70" i="3"/>
  <c r="F39" i="3" l="1"/>
  <c r="F18" i="3" s="1"/>
  <c r="F40" i="3" l="1"/>
  <c r="F100" i="3"/>
  <c r="F10" i="3" l="1"/>
  <c r="F75" i="3"/>
  <c r="F5" i="3" l="1"/>
  <c r="F104" i="3" s="1"/>
</calcChain>
</file>

<file path=xl/sharedStrings.xml><?xml version="1.0" encoding="utf-8"?>
<sst xmlns="http://schemas.openxmlformats.org/spreadsheetml/2006/main" count="1919" uniqueCount="326">
  <si>
    <t>руб.</t>
  </si>
  <si>
    <t/>
  </si>
  <si>
    <t>КВСР</t>
  </si>
  <si>
    <t>КЦСР</t>
  </si>
  <si>
    <t>Наименование КЦСР</t>
  </si>
  <si>
    <t>Ассигнования 2014  год</t>
  </si>
  <si>
    <t>Итого</t>
  </si>
  <si>
    <t>000</t>
  </si>
  <si>
    <t>9990001</t>
  </si>
  <si>
    <t>Условно утвержденные расходы</t>
  </si>
  <si>
    <t>102</t>
  </si>
  <si>
    <t>0020400</t>
  </si>
  <si>
    <t>Центральный аппарат</t>
  </si>
  <si>
    <t>0650300</t>
  </si>
  <si>
    <t>Процентные платежи по муниципальному долгу</t>
  </si>
  <si>
    <t>5160130</t>
  </si>
  <si>
    <t>Выравнивание бюджетной обеспеченности поселений из районного фонда финансовой поддержки</t>
  </si>
  <si>
    <t>105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</si>
  <si>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</si>
  <si>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</si>
  <si>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</si>
  <si>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</si>
  <si>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0920104</t>
  </si>
  <si>
    <t>Предоставление услуг на публикацию официальной информации Земского собрания Осинского муниципального района</t>
  </si>
  <si>
    <t>0920105</t>
  </si>
  <si>
    <t>Предоставление услуг по созданию, размещению, прокату в эфире телевещания видеоматериалов о деятельности Земского собрания Осинского муниципального района</t>
  </si>
  <si>
    <t>0920106</t>
  </si>
  <si>
    <t>Предоставление услуг по созданию, размещению, прокату радиопередач в эфире радио материалов о деятельности Земского собрания Осинского муниципального района</t>
  </si>
  <si>
    <t>0920300</t>
  </si>
  <si>
    <t>Выполнение других обязательств государства</t>
  </si>
  <si>
    <t>700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</si>
  <si>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</si>
  <si>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характера.</t>
  </si>
  <si>
    <t>4209901</t>
  </si>
  <si>
    <t>Услуга по предоставлению общедоступного и бесплатного дошкольного образования в муниципальных бюджетных образовательных организациях, создание условий для присмотра и ухода за детьми, за исключением полномочий по финансовому обеспечению реализации основных образовательных программ в соответствии с федеральными государственными образовательными стандартами</t>
  </si>
  <si>
    <t>4209902</t>
  </si>
  <si>
    <t>Услуга по осуществлению раннего развития детей дошкольного возраста</t>
  </si>
  <si>
    <t>4219901</t>
  </si>
  <si>
    <t>Услуга по организации предоставления общедоступного и бесплатного начального общего, основного общего, среднего общего образования в муниципальных бюджетных общеобразовательных организациях, за исключением полномочий по финансовому обеспечению реализации основных образовательных программ в соответствии с федеральными государственными образовательными стандартами</t>
  </si>
  <si>
    <t>4219902</t>
  </si>
  <si>
    <t>Услуга по организации предоставления общедоступного и бесплатного дошкольного образования, создание условий для присмотра и ухода за детьми в муниципальных бюджетных общеобразовательных организациях, за исключением полномочий по финансовому обеспечению реализации основных образовательных программ в соответствии с федеральными государственными образовательными стандартами</t>
  </si>
  <si>
    <t>4219903</t>
  </si>
  <si>
    <t>Услуга по организации и осуществлению перевозок обучающихся, проживающих на территории района</t>
  </si>
  <si>
    <t>4219904</t>
  </si>
  <si>
    <t>Услуга по организации и осуществлению перевозок обучающихся, проживающих на территории района, иными организациями</t>
  </si>
  <si>
    <t>4239901</t>
  </si>
  <si>
    <t>Услуга по предоставлению дополнительного образования спортивной направленности по зимним видам спорта (лыжные гонки)</t>
  </si>
  <si>
    <t>4239902</t>
  </si>
  <si>
    <t>Услуга по предоставлению дополнительного образования спортивной направленности по летним игровым видам спорта (волейбол, баскетбол, футбол)</t>
  </si>
  <si>
    <t>4239903</t>
  </si>
  <si>
    <t>Услуга по предоставлению дополнительного образования технической, спортивно-технической, эколого-биологической, туристско-краеведческой, художественной, культурологической направленностей</t>
  </si>
  <si>
    <t>4239908</t>
  </si>
  <si>
    <t>Выплаты социальных гарантий и льгот педагогическим работникам образовательных учреждений Осинского муниципального района</t>
  </si>
  <si>
    <t>4320201</t>
  </si>
  <si>
    <t>Услуга по организации отдыха детей в каникулярное время</t>
  </si>
  <si>
    <t>4359901</t>
  </si>
  <si>
    <t>Услуга по методическому сопровождению профессиональной деятельности педагогических работников общеобразовательных учреждений, учреждений дошкольного и дополнительного образования и создание условий для роста профессионального уровня педагогов</t>
  </si>
  <si>
    <t>4359902</t>
  </si>
  <si>
    <t>Услуга по предоставлению ремонтно-эксплуатационного и аварийного обслуживания учреждений образования</t>
  </si>
  <si>
    <t>4359903</t>
  </si>
  <si>
    <t>Услуга по информационно-техническому сопровождению аттестации педагогических работников муниципальных образовательных учреждений</t>
  </si>
  <si>
    <t>4359908</t>
  </si>
  <si>
    <t>7960002</t>
  </si>
  <si>
    <t>Ведомственная целевая программа "Укрепление антитеррористической защищенности образовательных учреждений Осинского муниципального района на 2012-2014годы"</t>
  </si>
  <si>
    <t>7960004</t>
  </si>
  <si>
    <t>Ведомственная целевая программа "Развитие сети дошкольных образовательных учреждений на территории ОМР на 2013-2015 годы"</t>
  </si>
  <si>
    <t>7960005</t>
  </si>
  <si>
    <t>Ведомственная целевая программа "Развитие физической культуры, спорта и формирование здорового образа жизни в Осинском муниципальном районе на 2014-2016 годы"</t>
  </si>
  <si>
    <t>7960011</t>
  </si>
  <si>
    <t>Ведомственная целевая программа "Развития системы образования в ОМР на 2014-2015 годы"</t>
  </si>
  <si>
    <t>701</t>
  </si>
  <si>
    <t>3400502</t>
  </si>
  <si>
    <t>Проведение культурно-массовых и спортивных мероприятий</t>
  </si>
  <si>
    <t>4239904</t>
  </si>
  <si>
    <t>Услуга по предоставлению дополнительного образования эстетической направленности детям (Детская школа искусств)</t>
  </si>
  <si>
    <t>4409901</t>
  </si>
  <si>
    <t>Услуга по организации досуга и культуры межпоселенческих мероприятий</t>
  </si>
  <si>
    <t>4409902</t>
  </si>
  <si>
    <t>Услуга по созданию условий для организации развития местного традиционного творчества в поселениях</t>
  </si>
  <si>
    <t>4409903</t>
  </si>
  <si>
    <t>Услуга по созданию условий для обеспечения услугами организаций культуры (методическая)</t>
  </si>
  <si>
    <t>4409904</t>
  </si>
  <si>
    <t>Услуга по организации и проведению мероприятий межпоселенческого характера по работе с детьми и молодежью</t>
  </si>
  <si>
    <t>4429901</t>
  </si>
  <si>
    <t>Услуга по организации библиотечно-информационного обслуживания населения</t>
  </si>
  <si>
    <t>5055001</t>
  </si>
  <si>
    <t>Обеспечение работников бюджетных учреждений Осинского муниципального района путевками на санаторно-курортное лечение</t>
  </si>
  <si>
    <t>7960006</t>
  </si>
  <si>
    <t>Ведомственная целевая программа "Профилактика социально-опасных явлений и заболеваний, передающихся половым путем, на территории Осинского муниципального района на 2014-2016 годы"</t>
  </si>
  <si>
    <t>7960007</t>
  </si>
  <si>
    <t>Ведомственная целевая программа "Молодежная политика Осинского муниципального района на 2014-2016 годы"</t>
  </si>
  <si>
    <t>7960008</t>
  </si>
  <si>
    <t>Ведомственная целевая программа "Культура Осинского муниципального района на 2014-2016 годы"</t>
  </si>
  <si>
    <t>7960012</t>
  </si>
  <si>
    <t>Ведомственная целевая программа "Кадровое и ресурсное обеспечение системы здравоохранения Осинского муниципального ранона на 2014-2016 годы"</t>
  </si>
  <si>
    <t>901</t>
  </si>
  <si>
    <t>0020300</t>
  </si>
  <si>
    <t>Глава муниципального образования</t>
  </si>
  <si>
    <t>0700500</t>
  </si>
  <si>
    <t>Резервный фонд администрации Осинского муниципального района</t>
  </si>
  <si>
    <t>0920101</t>
  </si>
  <si>
    <t>Предоставление услуг по опубликованию в печатном издании или в официальном информационном приложении к печатному изданию муниципальных правовых актов Осинского муниципального района (или их проектов) и иной официальной информации</t>
  </si>
  <si>
    <t>0920102</t>
  </si>
  <si>
    <t>Предоставление услуг по созданию, размещению, прокату видеоматериалов в эфире телевещания на темы экономического, культурного, социального развития Осинского муниципального района, а также о деятельности главы Осинского муниципального района и органов местного самоуправления</t>
  </si>
  <si>
    <t>0920103</t>
  </si>
  <si>
    <t>Предоставление услуг по созданию, размещению, прокату радиопередач в эфире радио на темы экономического, культурного, социального развития Осинского муниципального района, а также о деятельности главы Осинского муниципального района и органов местного самоуправления</t>
  </si>
  <si>
    <t>4910101</t>
  </si>
  <si>
    <t>Доплаты к пенсиям муниципальных служащих</t>
  </si>
  <si>
    <t>5050002</t>
  </si>
  <si>
    <t>Выплаты почетным гражданам г. Оса</t>
  </si>
  <si>
    <t>5202301</t>
  </si>
  <si>
    <t>Конкурс поселений , входящих в состав Осинского муниципального района, по достижению наиболее результативных значений показателей социально-экономического развития"</t>
  </si>
  <si>
    <t>7960003</t>
  </si>
  <si>
    <t>Ведомственная целевая программа "Развитие муниципальной службы Осинского муниципального района на 2014-2015г."</t>
  </si>
  <si>
    <t>912</t>
  </si>
  <si>
    <t>7950006</t>
  </si>
  <si>
    <t>Подпрограмма развития малого и среднего предпринимательства Осинского муниципального района на 2007-2010 годы и на период до 2015 года</t>
  </si>
  <si>
    <t>7960001</t>
  </si>
  <si>
    <t>Ведомственная целевая программа "Развитие агропромышленного комплекса Осинского муниципального района на 2013-2014 годы"</t>
  </si>
  <si>
    <t>7960009</t>
  </si>
  <si>
    <t>Ведомственная целевая программа "Развитие туризма в Осинском муниципальном районе на 2013-2014 годы"</t>
  </si>
  <si>
    <t>917</t>
  </si>
  <si>
    <t>0022500</t>
  </si>
  <si>
    <t>Руководитель контрольно-счетной палаты муниципального образования и его заместители</t>
  </si>
  <si>
    <t>919</t>
  </si>
  <si>
    <t>3150100</t>
  </si>
  <si>
    <t>Предоставление услуг по содержанию и ремонту автомобильных дорог и искусственных сооружений на них</t>
  </si>
  <si>
    <t>3150103</t>
  </si>
  <si>
    <t>3300302</t>
  </si>
  <si>
    <t>Расходы по созданию межрегионального технопарка по переработке отходов производства и потребления в энергоресурсы и другую товарную продукцию</t>
  </si>
  <si>
    <t>5210302</t>
  </si>
  <si>
    <t>Компенсация дополнительных расходов, возникающих в результате решений, принятых органами местного самоуправления района</t>
  </si>
  <si>
    <t>7950001</t>
  </si>
  <si>
    <t>Берегоукрепление Воткинского водохранилища, г.Оса в рамках комплексной программы социально-экономического развития муниципального образования "Осинский муниципальный район" на 2007-2010 годы и на период до 2015 года</t>
  </si>
  <si>
    <t>7950021</t>
  </si>
  <si>
    <t>Берегоукрепление Воткинского водохранилища, г.Оса, - корректировка ПСД в рамках комплексной программы социально-экономического развития муниципального образования "Осинский муниципальный район" на 2007-2010 годы и на период до 2015 года</t>
  </si>
  <si>
    <t>7950027</t>
  </si>
  <si>
    <t>План мероприятий по приведению в нормативное состояние муниципальных автомобильных дорог в Осинском муниципальном районе на 2007-2010 и на период до 2015 года в рамках программы социально-экономического развития муниципального образования "Осинский муниципальный район" на 2007-2010 годы и на период до 2015 года</t>
  </si>
  <si>
    <t>920</t>
  </si>
  <si>
    <t>0900305</t>
  </si>
  <si>
    <t>Осуществление содержания имущества муниципальной казны</t>
  </si>
  <si>
    <t>0900306</t>
  </si>
  <si>
    <t>Проведение предпродажной подготовки объектов муниципальной казны</t>
  </si>
  <si>
    <t>0900307</t>
  </si>
  <si>
    <t>Приобретение имущества муниципальным районом</t>
  </si>
  <si>
    <t>0939901</t>
  </si>
  <si>
    <t>Предоставление транспортных услуг органам местного самоуправления Осинского муниципального района</t>
  </si>
  <si>
    <t>0939902</t>
  </si>
  <si>
    <t>Предоставление услуги по техническому обслуживанию здания администрации Осинского муниципального района</t>
  </si>
  <si>
    <t>0939903</t>
  </si>
  <si>
    <t>Предоставление услуги по организации паромной переправы</t>
  </si>
  <si>
    <t>0939904</t>
  </si>
  <si>
    <t>Предоставление услуги по перевозке пассажиров автобусами общего пользования по утвержденному маршруту</t>
  </si>
  <si>
    <t>3400300</t>
  </si>
  <si>
    <t>Мероприятия по землеустройству и землепользованию</t>
  </si>
  <si>
    <t>921</t>
  </si>
  <si>
    <t>0020401</t>
  </si>
  <si>
    <t>Выполнение функций Единой дежурной деспетчерской службой</t>
  </si>
  <si>
    <t>7960013</t>
  </si>
  <si>
    <t>Ведомственная целевая программа "Обеспечение безопасности жизнедеятельности населения ОМР на 2014-2016 г"</t>
  </si>
  <si>
    <t>Ассигнования 2015  год- утвержден.</t>
  </si>
  <si>
    <t>Ассигнования 2016  год- утвержден.</t>
  </si>
  <si>
    <t>Ассигнования 2015  год- предложен.</t>
  </si>
  <si>
    <t>Ассигнования 2016  год- предложен.</t>
  </si>
  <si>
    <t>2017 год- предложен.</t>
  </si>
  <si>
    <t>Программа</t>
  </si>
  <si>
    <t>газификация (город)</t>
  </si>
  <si>
    <t>ремонт канализационного коллектора</t>
  </si>
  <si>
    <t xml:space="preserve">Резервный фонд </t>
  </si>
  <si>
    <t>Оказание услуг по транспортному обслуживанию населения на маршрутах в границах Осинского муниципального района</t>
  </si>
  <si>
    <t>Благоустройство территории д.сада Ул.Гоголя 115</t>
  </si>
  <si>
    <t xml:space="preserve">ДОХОДЫ </t>
  </si>
  <si>
    <t>ДЕФИЦИТ</t>
  </si>
  <si>
    <t>ИТОГО РАСХОДЫ</t>
  </si>
  <si>
    <t>Финансово-аналитическое управление</t>
  </si>
  <si>
    <t>Земское собрание</t>
  </si>
  <si>
    <t>Управление образования</t>
  </si>
  <si>
    <t>Управление социального развития</t>
  </si>
  <si>
    <t>Аппарат администрации</t>
  </si>
  <si>
    <t>Управление экономического развития</t>
  </si>
  <si>
    <t>Контрольно-счетная палата</t>
  </si>
  <si>
    <t>Управление развития инфраструктуры</t>
  </si>
  <si>
    <t>Комитет имущественных отношений</t>
  </si>
  <si>
    <t>Управление общественной безопасности</t>
  </si>
  <si>
    <t>ПСД  на ремонт стадиона</t>
  </si>
  <si>
    <t>Проведение культурно-массовых и спортивных мероприятий (ОБЩЕСТВ. ОРГАНИЗАЦИИ)</t>
  </si>
  <si>
    <t>Ассигнования 2014  год-уточнен.</t>
  </si>
  <si>
    <t>ОМСУ за минусом краевых (83,1)</t>
  </si>
  <si>
    <t>Ассигнования 2015 г (по программам) - предложен.</t>
  </si>
  <si>
    <r>
      <t xml:space="preserve">Предоставление услуг по содержанию </t>
    </r>
    <r>
      <rPr>
        <sz val="8"/>
        <color rgb="FFFF0000"/>
        <rFont val="Arial Narrow"/>
        <family val="2"/>
        <charset val="204"/>
      </rPr>
      <t>и ремонту</t>
    </r>
    <r>
      <rPr>
        <sz val="8"/>
        <rFont val="Arial Narrow"/>
        <family val="2"/>
      </rPr>
      <t xml:space="preserve"> автомобильных дорог и искусственных сооружений на них</t>
    </r>
  </si>
  <si>
    <t>План мероприятий по приведению в норм состояние муниципальных автомобильных дорог в ОМР на 2007-2010 и на период до 2015 года в рамках программы СЭР МО "ОМР" на 2007-2010 годы и на период до 2015 года (ремонт автомобильных дорог)</t>
  </si>
  <si>
    <t>дор.ф.=12784.5-9948.5=2836.0</t>
  </si>
  <si>
    <t>-638600;            -65000</t>
  </si>
  <si>
    <t>ремонт скважины п.Лесной;         обслед.ГТС</t>
  </si>
  <si>
    <t xml:space="preserve">-703600;          </t>
  </si>
  <si>
    <t>приобретение противогазов</t>
  </si>
  <si>
    <t>-263000;        -350000</t>
  </si>
  <si>
    <t>имущество                                                                                          зем.участки</t>
  </si>
  <si>
    <t>-340000;           -220000;                    -180000;                             -110000</t>
  </si>
  <si>
    <t>форм.з/у д/прод 135*10000 (12518/6500)         з/у под газопров                                                        з/у под автодор                                                                            з/у для многодетных</t>
  </si>
  <si>
    <t>-850000</t>
  </si>
  <si>
    <t>прохождение диспансеризации мун.служащих</t>
  </si>
  <si>
    <t>в т.ч. ЕДДС</t>
  </si>
  <si>
    <t>Благоустройство территории д.сада Ул.Гоголя 115, оборудование</t>
  </si>
  <si>
    <t>Ведомственная целевая программа "Развитие физической культуры, спорта и формирование здорового образа жизни в Осинском муниципальном районе на 2014-2016 годы"+1,5 млн. стадион</t>
  </si>
  <si>
    <t>дор.ф. 2016- 13690.5; 2017- 14832.0</t>
  </si>
  <si>
    <t xml:space="preserve">рем.скваж. п.Лесной - 638.6 </t>
  </si>
  <si>
    <t>Норматив по ОМСУ</t>
  </si>
  <si>
    <t>ремонт К.Маркса 6</t>
  </si>
  <si>
    <t>в т.ч УОБ</t>
  </si>
  <si>
    <t>Услуга по обслуживанию муниципальных организаций</t>
  </si>
  <si>
    <r>
      <t xml:space="preserve">Предоставление услуг по содержанию </t>
    </r>
    <r>
      <rPr>
        <sz val="8"/>
        <rFont val="Arial Narrow"/>
        <family val="2"/>
      </rPr>
      <t xml:space="preserve"> автомобильных дорог и искусственных сооружений на них</t>
    </r>
  </si>
  <si>
    <t>Администрация ОМР</t>
  </si>
  <si>
    <t xml:space="preserve">Подпрограмма "Молодежная политика Осинского муниципального района </t>
  </si>
  <si>
    <t xml:space="preserve"> программа "Культура Осинского муниципального района </t>
  </si>
  <si>
    <t xml:space="preserve"> программа "Развитие физической культуры, спорта и формирование здорового образа жизни в Осинском муниципальном районе "+1,5 млн. стадион</t>
  </si>
  <si>
    <t xml:space="preserve"> программа "Развитие системы здравоохранения Осинского муниципального ранона "</t>
  </si>
  <si>
    <t xml:space="preserve"> программа "Развитие муниципальной службы Осинского муниципального района "</t>
  </si>
  <si>
    <t>программа "Развитие агропромышленного комплекса Осинского муниципального района "</t>
  </si>
  <si>
    <t xml:space="preserve">Подпрограмма развития малого и среднего предпринимательства Осинского муниципального района </t>
  </si>
  <si>
    <t xml:space="preserve">Подпрограмма "Развитие туризма в Осинском муниципальном районе </t>
  </si>
  <si>
    <t>программа "Развитие системы образование" Обеспечение местами Гоголя 115</t>
  </si>
  <si>
    <t xml:space="preserve"> программа "Обеспечение безопасности жизнедеятельности населения ОМР </t>
  </si>
  <si>
    <t>Муниципальная программа «Управление муниципальными финансами Осинского муниципального района»</t>
  </si>
  <si>
    <t>Муниципальная программа "Развитие системы образования Осинского муниципального района"</t>
  </si>
  <si>
    <t>Услуга по организации предоставления общедоступного и бесплатного дошкольного образования в муниципальных бюджетных образовательных организациях, создание условий для присмотра и ухода за детьми, за исключением полномочий по финансовому обеспечению реализации основных образовательных программ в соответствии с федеральными государственными образовательными стандартами</t>
  </si>
  <si>
    <t>Закупка и поставка учебного оборудования для вновь создаваемых мест в ДОО</t>
  </si>
  <si>
    <t>Услуга по организации предоставления общедоступного и бесплатного начального общего, основного общего, среднего  общего образования в муниципальных  бюджетных общеобразовательных  организациях, за исключением  полномочий по  финансовому обеспечению реализации основных  образовательных программ в соответствии с федеральными  государственными образовательными стандартами.</t>
  </si>
  <si>
    <t>Услуга  по организации предоставления общедоступного и бесплатного дошкольного образования,  создание условий для присмотра и ухода за детьми в  муниципальных бюджетных общеобразовательных организациях, за исключением полномочий по  финансовому обеспечению реализации основных  образовательных программ в соответствии с федеральными  государственными образовательными стандартами</t>
  </si>
  <si>
    <t>Проведение культурно-массовых и спортивных мероприятий некоммерческими организациями</t>
  </si>
  <si>
    <t>Муниципальная программа "Культура Осинского муниципального района"</t>
  </si>
  <si>
    <t>Создание благоприятных условий для гражданского становления и социальной самореализации молодежи района</t>
  </si>
  <si>
    <t>Обеспечение учреждении здравоохранения медицинскими работниками по наиболее востребованным врачебным специальностям</t>
  </si>
  <si>
    <t>Обеспечение системы здравоохранения современными модульными ФАПами</t>
  </si>
  <si>
    <t>Развитие системы профессиональной переподготовки и повышения квалификации муниципальных служащих</t>
  </si>
  <si>
    <t>Развитие кадрового потенциала в сельском хозяйстве</t>
  </si>
  <si>
    <t>Муниципальная программа "Развитие сферы предпринимательства Осинского муниципального района"</t>
  </si>
  <si>
    <t>Муниципальная программа  «Развитие транспортной системы Осинского муниципального района»</t>
  </si>
  <si>
    <t>Ремонт автомобильных дорог</t>
  </si>
  <si>
    <t>Муниципальная программа «Развитие системы образования Осинского  муниципального района»</t>
  </si>
  <si>
    <t>Реконструкция существующего здания под детский сад на 80 мест по адресу: Пермский край, г.Оса, ул.Гоголя, д.115</t>
  </si>
  <si>
    <t>Муниципальная программа "Эффективное управление земельными ресурсами и имуществом Осинского муниципального района"</t>
  </si>
  <si>
    <t>Администрация Осинского муниципального района</t>
  </si>
  <si>
    <t>Муниципальная программа «Обеспечение безопасности жизнедеятельности населения и территории Осинского муниципального района»</t>
  </si>
  <si>
    <t>Обеспечение деятельности отделов Администрации Осинского муниципального района</t>
  </si>
  <si>
    <t>Приведение образовательных организаций в нормативное состояние</t>
  </si>
  <si>
    <t>Прочие мероприятия программы</t>
  </si>
  <si>
    <t>Непрограммные направления</t>
  </si>
  <si>
    <t>Услуга по предоставлению дополнительного образования эстетической направленности детям</t>
  </si>
  <si>
    <t xml:space="preserve">в т.ч  Резервный фонд </t>
  </si>
  <si>
    <t>в т.ч  ремонт К.Маркса 6</t>
  </si>
  <si>
    <t xml:space="preserve">Берегоукрепление Воткинского водохранилища в г.Оса Осинского района Пермского края </t>
  </si>
  <si>
    <t>Повышение безопасности  дорожных условий автомобильных дорог (содержание  автомобильных дорог и искусственных сооружений на них)</t>
  </si>
  <si>
    <t>Транспортное обслуживание населения между поселениями</t>
  </si>
  <si>
    <t>Управление муниципальным имуществом</t>
  </si>
  <si>
    <t>922</t>
  </si>
  <si>
    <t>Обеспечение выполнения функций ЕДДС Осинского муниципального района</t>
  </si>
  <si>
    <t>Проект бюджета Осинского муниципального района на 2015-2017 годы</t>
  </si>
  <si>
    <t>Проект Спортивный клуб+Спортивный сертификат</t>
  </si>
  <si>
    <t>Муниципальная программа "Развитие физической культуры спорта и формирование здорового образа жизни в Осинском муниципальном районе", в т.ч.</t>
  </si>
  <si>
    <t xml:space="preserve"> ПСД на ремонт стадиона</t>
  </si>
  <si>
    <t>Муниципальная программа "Развитие здравоохранения в Осинском муниципальном районе", в т.ч.</t>
  </si>
  <si>
    <t>Муниципальная программа «Совершенствование муниципальной службы в Осинском муниципальном районе», в т.ч.</t>
  </si>
  <si>
    <t>Стимулирование сельскохозяйственных товаропроизводителей к постоянной инновационной и инвестиционной деятельности (субсидии)</t>
  </si>
  <si>
    <t>Вовлечение в оборот неиспользуемых земель сельскохозяйственного назначения (субсидии)</t>
  </si>
  <si>
    <t>Поддержка малых форм хозяйствования</t>
  </si>
  <si>
    <t>Муниципальная программа "Развитие сельского хозяйства Осинского муниципального района", в т.ч.</t>
  </si>
  <si>
    <t>Развитие малого и среднего предпринимательства в Осинском муниципальном районе</t>
  </si>
  <si>
    <t>Развитие внутреннего и въездного туризма в Осинском муниципальном районе</t>
  </si>
  <si>
    <t xml:space="preserve"> Прочие мероприятия программы, в т.ч.</t>
  </si>
  <si>
    <t>"Культурная столица Пермского края</t>
  </si>
  <si>
    <t>Фестиваль сельских поселений</t>
  </si>
  <si>
    <t>2015 год</t>
  </si>
  <si>
    <t>2016 год</t>
  </si>
  <si>
    <t>2017 год</t>
  </si>
  <si>
    <t>приобретение комплекта оборудования для школ, задействованных в краевом проекте "Электронная школа"</t>
  </si>
  <si>
    <t>компенсация за жилье детям, проживающим в сельской местности и обучающимсчя на 3-й ступени обучения</t>
  </si>
  <si>
    <t>публикация в СМИ печатных и видеоматериалов, освещающих достижения и проблемы сферы образования</t>
  </si>
  <si>
    <t>мероприятия с одаренными детьми</t>
  </si>
  <si>
    <t>мероприятия, направленные на формирование у учащихся здорового образа жизни и социализацию</t>
  </si>
  <si>
    <t>мероприятия, направленные на поддержку педагогов</t>
  </si>
  <si>
    <t>Совершенствование управления и распоряжения земельными ресурсами</t>
  </si>
  <si>
    <t>Прочие мероприятия программы, в т.ч.</t>
  </si>
  <si>
    <t>Обновление библиотечного фонда</t>
  </si>
  <si>
    <t>День города</t>
  </si>
  <si>
    <t>День Победы</t>
  </si>
  <si>
    <t>Праздник Казанской Иконы Божией Матери</t>
  </si>
  <si>
    <t>Прочие мероприятия</t>
  </si>
  <si>
    <t>Приобретение имущества</t>
  </si>
  <si>
    <t>%</t>
  </si>
  <si>
    <t>СВОДНЫЙ ОТЧЕТ</t>
  </si>
  <si>
    <t>по оценке качества финансового менеджмента, осуществляемого</t>
  </si>
  <si>
    <t>главными администраторами бюджетных средств</t>
  </si>
  <si>
    <t>оценка</t>
  </si>
  <si>
    <t xml:space="preserve">  К1  </t>
  </si>
  <si>
    <t xml:space="preserve">  К2  </t>
  </si>
  <si>
    <t xml:space="preserve">  К3  </t>
  </si>
  <si>
    <t xml:space="preserve">НВП           </t>
  </si>
  <si>
    <t xml:space="preserve">  К4  </t>
  </si>
  <si>
    <t xml:space="preserve">  К5  </t>
  </si>
  <si>
    <t xml:space="preserve">  К6  </t>
  </si>
  <si>
    <t xml:space="preserve">  К7  </t>
  </si>
  <si>
    <t xml:space="preserve">  К8  </t>
  </si>
  <si>
    <t xml:space="preserve"> Отсутствие задолженности</t>
  </si>
  <si>
    <t xml:space="preserve">Итого                </t>
  </si>
  <si>
    <t xml:space="preserve">  -   </t>
  </si>
  <si>
    <t xml:space="preserve"> -  </t>
  </si>
  <si>
    <t>Показатель</t>
  </si>
  <si>
    <t>Краткое наименование показателя</t>
  </si>
  <si>
    <t>удельный вес показателя</t>
  </si>
  <si>
    <t>количество баллов</t>
  </si>
  <si>
    <t>максимально возможное</t>
  </si>
  <si>
    <t>максимально возможная</t>
  </si>
  <si>
    <t>фактически сложившийся % (интегральный показатель)</t>
  </si>
  <si>
    <t>уровень оценки интегрального показателя: хороший (3) -92-100%; удовлетворительный (2) - 84-91%; неудовлетворительный (1) - менее 84%</t>
  </si>
  <si>
    <t>Исполнение   плана - доходы</t>
  </si>
  <si>
    <t>Представление бюджетной отчетности</t>
  </si>
  <si>
    <t>Исполнение   плана - расходы</t>
  </si>
  <si>
    <t xml:space="preserve">Просроченная  Кт  </t>
  </si>
  <si>
    <t xml:space="preserve">Просроченная  Дт </t>
  </si>
  <si>
    <t>Показатель   внутриотраслевого перераспределения</t>
  </si>
  <si>
    <t>Комитет имущественных и земельных отношений</t>
  </si>
  <si>
    <t>Управление  развития инфраструктуры</t>
  </si>
  <si>
    <t>Отчетный период: 01.01.2016 года</t>
  </si>
  <si>
    <t>фактическое (оценка)</t>
  </si>
  <si>
    <t>фактическая (итоговая оценка)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</si>
</sst>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23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  <charset val="204"/>
    </font>
    <font>
      <b/>
      <sz val="10"/>
      <name val="Arial"/>
      <family val="2"/>
      <charset val="204"/>
    </font>
    <font>
      <sz val="8"/>
      <color rgb="FFFF0000"/>
      <name val="Arial Narrow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Narrow"/>
      <family val="2"/>
      <charset val="204"/>
    </font>
    <font>
      <b/>
      <sz val="9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i/>
      <sz val="8"/>
      <name val="Arial Narrow"/>
      <family val="2"/>
      <charset val="204"/>
    </font>
    <font>
      <b/>
      <sz val="11"/>
      <name val="Arial Narrow"/>
      <family val="2"/>
    </font>
    <font>
      <b/>
      <sz val="10"/>
      <name val="Arial Narrow"/>
      <family val="2"/>
    </font>
    <font>
      <b/>
      <sz val="10"/>
      <name val="MS Sans Serif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5" borderId="0"/>
  </cellStyleXfs>
  <cellXfs count="151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horizontal="left"/>
    </xf>
    <xf numFmtId="0" fontId="6" fillId="0" borderId="0" xfId="0" applyFont="1"/>
    <xf numFmtId="0" fontId="2" fillId="0" borderId="1" xfId="0" applyFont="1" applyBorder="1"/>
    <xf numFmtId="0" fontId="6" fillId="0" borderId="1" xfId="0" applyFont="1" applyBorder="1"/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3" fillId="2" borderId="4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 horizontal="center" vertical="center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 vertical="center" wrapText="1"/>
    </xf>
    <xf numFmtId="4" fontId="11" fillId="0" borderId="0" xfId="0" applyNumberFormat="1" applyFont="1"/>
    <xf numFmtId="0" fontId="11" fillId="0" borderId="0" xfId="0" applyFont="1"/>
    <xf numFmtId="0" fontId="12" fillId="0" borderId="0" xfId="0" applyFont="1"/>
    <xf numFmtId="0" fontId="8" fillId="0" borderId="0" xfId="0" applyFont="1" applyFill="1" applyAlignment="1">
      <alignment horizontal="center" vertical="center"/>
    </xf>
    <xf numFmtId="0" fontId="0" fillId="0" borderId="0" xfId="0" applyFill="1"/>
    <xf numFmtId="4" fontId="10" fillId="0" borderId="2" xfId="0" applyNumberFormat="1" applyFont="1" applyFill="1" applyBorder="1" applyAlignment="1">
      <alignment horizontal="right" vertical="center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" fontId="3" fillId="3" borderId="4" xfId="0" applyNumberFormat="1" applyFont="1" applyFill="1" applyBorder="1" applyAlignment="1">
      <alignment horizontal="right" vertical="center" wrapText="1"/>
    </xf>
    <xf numFmtId="4" fontId="10" fillId="3" borderId="2" xfId="0" applyNumberFormat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4" borderId="4" xfId="0" applyNumberFormat="1" applyFont="1" applyFill="1" applyBorder="1" applyAlignment="1">
      <alignment horizontal="right" vertical="center" wrapText="1"/>
    </xf>
    <xf numFmtId="4" fontId="4" fillId="4" borderId="2" xfId="0" applyNumberFormat="1" applyFont="1" applyFill="1" applyBorder="1" applyAlignment="1">
      <alignment horizontal="right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4" fontId="13" fillId="0" borderId="14" xfId="0" applyNumberFormat="1" applyFont="1" applyBorder="1" applyAlignment="1">
      <alignment horizontal="right" vertical="center" wrapText="1"/>
    </xf>
    <xf numFmtId="49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4" fontId="13" fillId="0" borderId="6" xfId="0" applyNumberFormat="1" applyFont="1" applyBorder="1" applyAlignment="1">
      <alignment horizontal="righ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/>
    </xf>
    <xf numFmtId="4" fontId="13" fillId="0" borderId="6" xfId="0" applyNumberFormat="1" applyFont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4" fontId="14" fillId="0" borderId="4" xfId="0" applyNumberFormat="1" applyFont="1" applyBorder="1" applyAlignment="1">
      <alignment horizontal="right" vertical="center" wrapText="1"/>
    </xf>
    <xf numFmtId="4" fontId="14" fillId="0" borderId="7" xfId="0" applyNumberFormat="1" applyFont="1" applyBorder="1" applyAlignment="1">
      <alignment horizontal="righ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/>
    </xf>
    <xf numFmtId="49" fontId="17" fillId="0" borderId="3" xfId="0" applyNumberFormat="1" applyFont="1" applyBorder="1" applyAlignment="1">
      <alignment horizontal="left"/>
    </xf>
    <xf numFmtId="49" fontId="16" fillId="0" borderId="2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left"/>
    </xf>
    <xf numFmtId="4" fontId="16" fillId="0" borderId="2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7" fillId="0" borderId="1" xfId="0" applyFont="1" applyBorder="1"/>
    <xf numFmtId="4" fontId="16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/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2">
    <cellStyle name="Обычный" xfId="0" builtinId="0"/>
    <cellStyle name="Обычный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06"/>
  <sheetViews>
    <sheetView showGridLines="0" zoomScaleNormal="100" workbookViewId="0">
      <selection activeCell="J19" sqref="J19"/>
    </sheetView>
  </sheetViews>
  <sheetFormatPr defaultRowHeight="12.75" outlineLevelRow="1" x14ac:dyDescent="0.2"/>
  <cols>
    <col min="1" max="1" width="5.42578125" customWidth="1"/>
    <col min="2" max="2" width="6.7109375" customWidth="1"/>
    <col min="3" max="3" width="39" customWidth="1"/>
    <col min="4" max="4" width="13.7109375" hidden="1" customWidth="1"/>
    <col min="5" max="6" width="13.7109375" customWidth="1"/>
    <col min="7" max="7" width="13.85546875" customWidth="1"/>
    <col min="8" max="8" width="0.140625" customWidth="1"/>
    <col min="9" max="9" width="13.7109375" hidden="1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4.25" customHeight="1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160</v>
      </c>
      <c r="F2" s="2" t="s">
        <v>162</v>
      </c>
      <c r="G2" s="2" t="s">
        <v>161</v>
      </c>
      <c r="H2" s="2" t="s">
        <v>163</v>
      </c>
      <c r="I2" s="2" t="s">
        <v>164</v>
      </c>
    </row>
    <row r="3" spans="1:11" ht="13.5" x14ac:dyDescent="0.25">
      <c r="A3" s="4" t="s">
        <v>7</v>
      </c>
      <c r="B3" s="6" t="s">
        <v>1</v>
      </c>
      <c r="C3" s="9" t="s">
        <v>1</v>
      </c>
      <c r="D3" s="12">
        <v>0</v>
      </c>
      <c r="E3" s="12">
        <v>10153338</v>
      </c>
      <c r="F3" s="12"/>
      <c r="G3" s="12">
        <v>19421992</v>
      </c>
      <c r="H3" s="13"/>
      <c r="I3" s="13"/>
    </row>
    <row r="4" spans="1:11" ht="13.5" outlineLevel="1" x14ac:dyDescent="0.25">
      <c r="A4" s="3" t="s">
        <v>7</v>
      </c>
      <c r="B4" s="3" t="s">
        <v>8</v>
      </c>
      <c r="C4" s="8" t="s">
        <v>9</v>
      </c>
      <c r="D4" s="11">
        <v>0</v>
      </c>
      <c r="E4" s="11">
        <v>10153338</v>
      </c>
      <c r="F4" s="11"/>
      <c r="G4" s="11">
        <v>19421992</v>
      </c>
      <c r="H4" s="13"/>
      <c r="I4" s="13"/>
    </row>
    <row r="5" spans="1:11" ht="13.5" x14ac:dyDescent="0.25">
      <c r="A5" s="4" t="s">
        <v>10</v>
      </c>
      <c r="B5" s="6" t="s">
        <v>1</v>
      </c>
      <c r="C5" s="9" t="s">
        <v>1</v>
      </c>
      <c r="D5" s="12">
        <v>40699867</v>
      </c>
      <c r="E5" s="12">
        <v>43290200</v>
      </c>
      <c r="F5" s="12">
        <f>F6+F7+F8</f>
        <v>43290200</v>
      </c>
      <c r="G5" s="12">
        <v>45711500</v>
      </c>
      <c r="H5" s="13"/>
      <c r="I5" s="13"/>
    </row>
    <row r="6" spans="1:11" ht="13.5" outlineLevel="1" x14ac:dyDescent="0.25">
      <c r="A6" s="3" t="s">
        <v>10</v>
      </c>
      <c r="B6" s="3" t="s">
        <v>11</v>
      </c>
      <c r="C6" s="8" t="s">
        <v>12</v>
      </c>
      <c r="D6" s="11">
        <v>5701867</v>
      </c>
      <c r="E6" s="11">
        <v>6211500</v>
      </c>
      <c r="F6" s="11">
        <v>6211500</v>
      </c>
      <c r="G6" s="11">
        <v>6211500</v>
      </c>
      <c r="H6" s="13"/>
      <c r="I6" s="13"/>
    </row>
    <row r="7" spans="1:11" ht="19.5" customHeight="1" outlineLevel="1" x14ac:dyDescent="0.25">
      <c r="A7" s="3" t="s">
        <v>10</v>
      </c>
      <c r="B7" s="3" t="s">
        <v>13</v>
      </c>
      <c r="C7" s="8" t="s">
        <v>14</v>
      </c>
      <c r="D7" s="11">
        <v>330000</v>
      </c>
      <c r="E7" s="11">
        <v>400000</v>
      </c>
      <c r="F7" s="11">
        <v>400000</v>
      </c>
      <c r="G7" s="11">
        <v>400000</v>
      </c>
      <c r="H7" s="13"/>
      <c r="I7" s="13"/>
    </row>
    <row r="8" spans="1:11" ht="30.75" customHeight="1" outlineLevel="1" x14ac:dyDescent="0.25">
      <c r="A8" s="3" t="s">
        <v>10</v>
      </c>
      <c r="B8" s="3" t="s">
        <v>15</v>
      </c>
      <c r="C8" s="8" t="s">
        <v>16</v>
      </c>
      <c r="D8" s="11">
        <v>34668000</v>
      </c>
      <c r="E8" s="11">
        <v>36678700</v>
      </c>
      <c r="F8" s="11">
        <v>36678700</v>
      </c>
      <c r="G8" s="11">
        <v>39100000</v>
      </c>
      <c r="H8" s="13"/>
      <c r="I8" s="13"/>
    </row>
    <row r="9" spans="1:11" ht="13.5" outlineLevel="1" x14ac:dyDescent="0.25">
      <c r="A9" s="15"/>
      <c r="B9" s="16"/>
      <c r="C9" s="17" t="s">
        <v>165</v>
      </c>
      <c r="D9" s="18"/>
      <c r="E9" s="18"/>
      <c r="F9" s="18"/>
      <c r="G9" s="18"/>
      <c r="H9" s="13"/>
      <c r="I9" s="13"/>
    </row>
    <row r="10" spans="1:11" ht="13.5" x14ac:dyDescent="0.25">
      <c r="A10" s="4" t="s">
        <v>17</v>
      </c>
      <c r="B10" s="6" t="s">
        <v>1</v>
      </c>
      <c r="C10" s="9" t="s">
        <v>1</v>
      </c>
      <c r="D10" s="12">
        <v>2668300</v>
      </c>
      <c r="E10" s="12">
        <v>2668300</v>
      </c>
      <c r="F10" s="12">
        <f>F11+F12+F13+F14+F15+F16+F17</f>
        <v>2668300</v>
      </c>
      <c r="G10" s="12">
        <v>2668300</v>
      </c>
      <c r="H10" s="13"/>
      <c r="I10" s="13"/>
    </row>
    <row r="11" spans="1:11" ht="13.5" outlineLevel="1" x14ac:dyDescent="0.25">
      <c r="A11" s="3" t="s">
        <v>17</v>
      </c>
      <c r="B11" s="3" t="s">
        <v>11</v>
      </c>
      <c r="C11" s="8" t="s">
        <v>12</v>
      </c>
      <c r="D11" s="11">
        <v>1000700</v>
      </c>
      <c r="E11" s="11">
        <v>1000700</v>
      </c>
      <c r="F11" s="11">
        <v>1000700</v>
      </c>
      <c r="G11" s="11">
        <v>1000700</v>
      </c>
      <c r="H11" s="13"/>
      <c r="I11" s="13"/>
    </row>
    <row r="12" spans="1:11" ht="25.5" outlineLevel="1" x14ac:dyDescent="0.25">
      <c r="A12" s="3" t="s">
        <v>17</v>
      </c>
      <c r="B12" s="3" t="s">
        <v>18</v>
      </c>
      <c r="C12" s="8" t="s">
        <v>19</v>
      </c>
      <c r="D12" s="11">
        <v>1014800</v>
      </c>
      <c r="E12" s="11">
        <v>1014800</v>
      </c>
      <c r="F12" s="11">
        <v>1014800</v>
      </c>
      <c r="G12" s="11">
        <v>1014800</v>
      </c>
      <c r="H12" s="13"/>
      <c r="I12" s="13"/>
    </row>
    <row r="13" spans="1:11" ht="25.5" outlineLevel="1" x14ac:dyDescent="0.25">
      <c r="A13" s="3" t="s">
        <v>17</v>
      </c>
      <c r="B13" s="3" t="s">
        <v>20</v>
      </c>
      <c r="C13" s="8" t="s">
        <v>21</v>
      </c>
      <c r="D13" s="11">
        <v>251700</v>
      </c>
      <c r="E13" s="11">
        <v>251700</v>
      </c>
      <c r="F13" s="11">
        <v>251700</v>
      </c>
      <c r="G13" s="11">
        <v>251700</v>
      </c>
      <c r="H13" s="13"/>
      <c r="I13" s="13"/>
    </row>
    <row r="14" spans="1:11" ht="38.25" outlineLevel="1" x14ac:dyDescent="0.25">
      <c r="A14" s="3" t="s">
        <v>17</v>
      </c>
      <c r="B14" s="3" t="s">
        <v>22</v>
      </c>
      <c r="C14" s="8" t="s">
        <v>23</v>
      </c>
      <c r="D14" s="11">
        <v>100000</v>
      </c>
      <c r="E14" s="11">
        <v>100000</v>
      </c>
      <c r="F14" s="11">
        <v>100000</v>
      </c>
      <c r="G14" s="11">
        <v>100000</v>
      </c>
      <c r="H14" s="13"/>
      <c r="I14" s="13"/>
    </row>
    <row r="15" spans="1:11" ht="38.25" outlineLevel="1" x14ac:dyDescent="0.25">
      <c r="A15" s="3" t="s">
        <v>17</v>
      </c>
      <c r="B15" s="3" t="s">
        <v>24</v>
      </c>
      <c r="C15" s="8" t="s">
        <v>25</v>
      </c>
      <c r="D15" s="11">
        <v>168000</v>
      </c>
      <c r="E15" s="11">
        <v>168000</v>
      </c>
      <c r="F15" s="11">
        <v>168000</v>
      </c>
      <c r="G15" s="11">
        <v>168000</v>
      </c>
      <c r="H15" s="13"/>
      <c r="I15" s="13"/>
    </row>
    <row r="16" spans="1:11" ht="38.25" outlineLevel="1" x14ac:dyDescent="0.25">
      <c r="A16" s="3" t="s">
        <v>17</v>
      </c>
      <c r="B16" s="3" t="s">
        <v>26</v>
      </c>
      <c r="C16" s="8" t="s">
        <v>27</v>
      </c>
      <c r="D16" s="11">
        <v>55000</v>
      </c>
      <c r="E16" s="11">
        <v>55000</v>
      </c>
      <c r="F16" s="11">
        <v>55000</v>
      </c>
      <c r="G16" s="11">
        <v>55000</v>
      </c>
      <c r="H16" s="13"/>
      <c r="I16" s="13"/>
    </row>
    <row r="17" spans="1:9" ht="17.25" customHeight="1" outlineLevel="1" x14ac:dyDescent="0.25">
      <c r="A17" s="3" t="s">
        <v>17</v>
      </c>
      <c r="B17" s="3" t="s">
        <v>28</v>
      </c>
      <c r="C17" s="8" t="s">
        <v>29</v>
      </c>
      <c r="D17" s="11">
        <v>78100</v>
      </c>
      <c r="E17" s="11">
        <v>78100</v>
      </c>
      <c r="F17" s="11">
        <v>78100</v>
      </c>
      <c r="G17" s="11">
        <v>78100</v>
      </c>
      <c r="H17" s="13"/>
      <c r="I17" s="13"/>
    </row>
    <row r="18" spans="1:9" ht="13.5" x14ac:dyDescent="0.25">
      <c r="A18" s="4" t="s">
        <v>30</v>
      </c>
      <c r="B18" s="6" t="s">
        <v>1</v>
      </c>
      <c r="C18" s="9" t="s">
        <v>1</v>
      </c>
      <c r="D18" s="12">
        <v>102298899.8</v>
      </c>
      <c r="E18" s="12">
        <v>96973428</v>
      </c>
      <c r="F18" s="12">
        <f>F19+F21+F22+F23+F24+F25+F26+F27+F28+F29+F31+F32+F33+F34+F36+F37+F39+F30+F35</f>
        <v>133017969</v>
      </c>
      <c r="G18" s="12">
        <v>99123909</v>
      </c>
      <c r="H18" s="13"/>
      <c r="I18" s="13"/>
    </row>
    <row r="19" spans="1:9" ht="13.5" outlineLevel="1" x14ac:dyDescent="0.25">
      <c r="A19" s="3" t="s">
        <v>30</v>
      </c>
      <c r="B19" s="3" t="s">
        <v>11</v>
      </c>
      <c r="C19" s="8" t="s">
        <v>12</v>
      </c>
      <c r="D19" s="11">
        <v>3767300</v>
      </c>
      <c r="E19" s="11">
        <v>3767300</v>
      </c>
      <c r="F19" s="11">
        <v>3767300</v>
      </c>
      <c r="G19" s="11">
        <v>3767300</v>
      </c>
      <c r="H19" s="13"/>
      <c r="I19" s="13"/>
    </row>
    <row r="20" spans="1:9" ht="38.25" outlineLevel="1" x14ac:dyDescent="0.25">
      <c r="A20" s="3" t="s">
        <v>30</v>
      </c>
      <c r="B20" s="3" t="s">
        <v>31</v>
      </c>
      <c r="C20" s="8" t="s">
        <v>32</v>
      </c>
      <c r="D20" s="11">
        <v>349637</v>
      </c>
      <c r="E20" s="11">
        <v>0</v>
      </c>
      <c r="F20" s="11"/>
      <c r="G20" s="11">
        <v>0</v>
      </c>
      <c r="H20" s="13"/>
      <c r="I20" s="13"/>
    </row>
    <row r="21" spans="1:9" ht="89.25" customHeight="1" outlineLevel="1" x14ac:dyDescent="0.25">
      <c r="A21" s="3" t="s">
        <v>30</v>
      </c>
      <c r="B21" s="3" t="s">
        <v>33</v>
      </c>
      <c r="C21" s="14" t="s">
        <v>34</v>
      </c>
      <c r="D21" s="11">
        <v>21140885</v>
      </c>
      <c r="E21" s="11">
        <v>24107647</v>
      </c>
      <c r="F21" s="11">
        <v>24107647</v>
      </c>
      <c r="G21" s="11">
        <v>26517039</v>
      </c>
      <c r="H21" s="13"/>
      <c r="I21" s="13"/>
    </row>
    <row r="22" spans="1:9" ht="25.5" outlineLevel="1" x14ac:dyDescent="0.25">
      <c r="A22" s="3" t="s">
        <v>30</v>
      </c>
      <c r="B22" s="3" t="s">
        <v>35</v>
      </c>
      <c r="C22" s="8" t="s">
        <v>36</v>
      </c>
      <c r="D22" s="11">
        <v>720000</v>
      </c>
      <c r="E22" s="11">
        <v>0</v>
      </c>
      <c r="F22" s="21">
        <v>1080000</v>
      </c>
      <c r="G22" s="11">
        <v>0</v>
      </c>
      <c r="H22" s="13"/>
      <c r="I22" s="13"/>
    </row>
    <row r="23" spans="1:9" ht="102" outlineLevel="1" x14ac:dyDescent="0.25">
      <c r="A23" s="3" t="s">
        <v>30</v>
      </c>
      <c r="B23" s="3" t="s">
        <v>37</v>
      </c>
      <c r="C23" s="14" t="s">
        <v>38</v>
      </c>
      <c r="D23" s="11">
        <v>19725277</v>
      </c>
      <c r="E23" s="11">
        <v>20174824</v>
      </c>
      <c r="F23" s="11">
        <v>20174800</v>
      </c>
      <c r="G23" s="11">
        <v>20704412</v>
      </c>
      <c r="H23" s="13"/>
      <c r="I23" s="13"/>
    </row>
    <row r="24" spans="1:9" ht="102" outlineLevel="1" x14ac:dyDescent="0.25">
      <c r="A24" s="3" t="s">
        <v>30</v>
      </c>
      <c r="B24" s="3" t="s">
        <v>39</v>
      </c>
      <c r="C24" s="14" t="s">
        <v>40</v>
      </c>
      <c r="D24" s="11">
        <v>4387736</v>
      </c>
      <c r="E24" s="11">
        <v>5074034</v>
      </c>
      <c r="F24" s="11">
        <v>5074000</v>
      </c>
      <c r="G24" s="11">
        <v>5449334</v>
      </c>
      <c r="H24" s="13"/>
      <c r="I24" s="13"/>
    </row>
    <row r="25" spans="1:9" ht="29.25" customHeight="1" outlineLevel="1" x14ac:dyDescent="0.25">
      <c r="A25" s="3" t="s">
        <v>30</v>
      </c>
      <c r="B25" s="3" t="s">
        <v>41</v>
      </c>
      <c r="C25" s="8" t="s">
        <v>42</v>
      </c>
      <c r="D25" s="11">
        <v>5688148</v>
      </c>
      <c r="E25" s="11">
        <v>5592145</v>
      </c>
      <c r="F25" s="11">
        <v>5592145</v>
      </c>
      <c r="G25" s="11">
        <v>5849500</v>
      </c>
      <c r="H25" s="13"/>
      <c r="I25" s="13"/>
    </row>
    <row r="26" spans="1:9" ht="38.25" outlineLevel="1" x14ac:dyDescent="0.25">
      <c r="A26" s="3" t="s">
        <v>30</v>
      </c>
      <c r="B26" s="3" t="s">
        <v>43</v>
      </c>
      <c r="C26" s="8" t="s">
        <v>44</v>
      </c>
      <c r="D26" s="11">
        <v>1130335</v>
      </c>
      <c r="E26" s="11">
        <v>1751550</v>
      </c>
      <c r="F26" s="11">
        <v>1751550</v>
      </c>
      <c r="G26" s="11">
        <v>1751550</v>
      </c>
      <c r="H26" s="13"/>
      <c r="I26" s="13"/>
    </row>
    <row r="27" spans="1:9" ht="38.25" outlineLevel="1" x14ac:dyDescent="0.25">
      <c r="A27" s="3" t="s">
        <v>30</v>
      </c>
      <c r="B27" s="3" t="s">
        <v>45</v>
      </c>
      <c r="C27" s="8" t="s">
        <v>46</v>
      </c>
      <c r="D27" s="11">
        <v>4928133</v>
      </c>
      <c r="E27" s="11">
        <v>5206396</v>
      </c>
      <c r="F27" s="11">
        <v>5206396</v>
      </c>
      <c r="G27" s="11">
        <v>5529599</v>
      </c>
      <c r="H27" s="13"/>
      <c r="I27" s="13"/>
    </row>
    <row r="28" spans="1:9" ht="40.5" customHeight="1" outlineLevel="1" x14ac:dyDescent="0.25">
      <c r="A28" s="3" t="s">
        <v>30</v>
      </c>
      <c r="B28" s="3" t="s">
        <v>47</v>
      </c>
      <c r="C28" s="8" t="s">
        <v>48</v>
      </c>
      <c r="D28" s="11">
        <v>5011193</v>
      </c>
      <c r="E28" s="11">
        <v>5285645</v>
      </c>
      <c r="F28" s="11">
        <v>5285645</v>
      </c>
      <c r="G28" s="11">
        <v>5603549</v>
      </c>
      <c r="H28" s="13"/>
      <c r="I28" s="13"/>
    </row>
    <row r="29" spans="1:9" ht="51.75" customHeight="1" outlineLevel="1" x14ac:dyDescent="0.25">
      <c r="A29" s="3" t="s">
        <v>30</v>
      </c>
      <c r="B29" s="3" t="s">
        <v>49</v>
      </c>
      <c r="C29" s="8" t="s">
        <v>50</v>
      </c>
      <c r="D29" s="11">
        <v>10846824</v>
      </c>
      <c r="E29" s="11">
        <v>11461512</v>
      </c>
      <c r="F29" s="11">
        <v>11461512</v>
      </c>
      <c r="G29" s="11">
        <v>12177509</v>
      </c>
      <c r="H29" s="13"/>
      <c r="I29" s="13"/>
    </row>
    <row r="30" spans="1:9" ht="41.25" customHeight="1" outlineLevel="1" x14ac:dyDescent="0.25">
      <c r="A30" s="3" t="s">
        <v>30</v>
      </c>
      <c r="B30" s="3" t="s">
        <v>51</v>
      </c>
      <c r="C30" s="8" t="s">
        <v>52</v>
      </c>
      <c r="D30" s="11">
        <v>174465</v>
      </c>
      <c r="E30" s="11">
        <v>174465</v>
      </c>
      <c r="F30" s="11">
        <v>174465</v>
      </c>
      <c r="G30" s="11">
        <v>174465</v>
      </c>
      <c r="H30" s="13"/>
      <c r="I30" s="13"/>
    </row>
    <row r="31" spans="1:9" ht="18.75" customHeight="1" outlineLevel="1" x14ac:dyDescent="0.25">
      <c r="A31" s="3" t="s">
        <v>30</v>
      </c>
      <c r="B31" s="3" t="s">
        <v>53</v>
      </c>
      <c r="C31" s="8" t="s">
        <v>54</v>
      </c>
      <c r="D31" s="11">
        <v>1699387.8</v>
      </c>
      <c r="E31" s="11">
        <v>1882658</v>
      </c>
      <c r="F31" s="11">
        <v>1882700</v>
      </c>
      <c r="G31" s="11">
        <v>2006913</v>
      </c>
      <c r="H31" s="13"/>
      <c r="I31" s="13"/>
    </row>
    <row r="32" spans="1:9" ht="65.25" customHeight="1" outlineLevel="1" x14ac:dyDescent="0.25">
      <c r="A32" s="3" t="s">
        <v>30</v>
      </c>
      <c r="B32" s="3" t="s">
        <v>55</v>
      </c>
      <c r="C32" s="8" t="s">
        <v>56</v>
      </c>
      <c r="D32" s="11">
        <v>3952731</v>
      </c>
      <c r="E32" s="11">
        <v>3976748</v>
      </c>
      <c r="F32" s="11">
        <v>3976748</v>
      </c>
      <c r="G32" s="11">
        <v>4005953</v>
      </c>
      <c r="H32" s="13"/>
      <c r="I32" s="13"/>
    </row>
    <row r="33" spans="1:9" ht="30.75" customHeight="1" outlineLevel="1" x14ac:dyDescent="0.25">
      <c r="A33" s="3" t="s">
        <v>30</v>
      </c>
      <c r="B33" s="3" t="s">
        <v>57</v>
      </c>
      <c r="C33" s="8" t="s">
        <v>58</v>
      </c>
      <c r="D33" s="11">
        <v>5098163</v>
      </c>
      <c r="E33" s="11">
        <v>4800384</v>
      </c>
      <c r="F33" s="11">
        <v>4800384</v>
      </c>
      <c r="G33" s="11">
        <v>4853280</v>
      </c>
      <c r="H33" s="13"/>
      <c r="I33" s="13"/>
    </row>
    <row r="34" spans="1:9" ht="38.25" outlineLevel="1" x14ac:dyDescent="0.25">
      <c r="A34" s="3" t="s">
        <v>30</v>
      </c>
      <c r="B34" s="3" t="s">
        <v>59</v>
      </c>
      <c r="C34" s="8" t="s">
        <v>60</v>
      </c>
      <c r="D34" s="11">
        <v>589237</v>
      </c>
      <c r="E34" s="11">
        <v>602588</v>
      </c>
      <c r="F34" s="11">
        <v>602588</v>
      </c>
      <c r="G34" s="11">
        <v>617974</v>
      </c>
      <c r="H34" s="13"/>
      <c r="I34" s="13"/>
    </row>
    <row r="35" spans="1:9" ht="38.25" outlineLevel="1" x14ac:dyDescent="0.25">
      <c r="A35" s="3" t="s">
        <v>30</v>
      </c>
      <c r="B35" s="3" t="s">
        <v>61</v>
      </c>
      <c r="C35" s="8" t="s">
        <v>52</v>
      </c>
      <c r="D35" s="11">
        <v>115532</v>
      </c>
      <c r="E35" s="11">
        <v>115532</v>
      </c>
      <c r="F35" s="11">
        <v>115532</v>
      </c>
      <c r="G35" s="11">
        <v>115532</v>
      </c>
      <c r="H35" s="13"/>
      <c r="I35" s="13"/>
    </row>
    <row r="36" spans="1:9" ht="51" outlineLevel="1" x14ac:dyDescent="0.25">
      <c r="A36" s="3" t="s">
        <v>30</v>
      </c>
      <c r="B36" s="3" t="s">
        <v>62</v>
      </c>
      <c r="C36" s="8" t="s">
        <v>63</v>
      </c>
      <c r="D36" s="11">
        <v>1163000</v>
      </c>
      <c r="E36" s="11">
        <v>0</v>
      </c>
      <c r="F36" s="11">
        <v>2861182</v>
      </c>
      <c r="G36" s="11">
        <v>0</v>
      </c>
      <c r="H36" s="13"/>
      <c r="I36" s="13"/>
    </row>
    <row r="37" spans="1:9" ht="38.25" outlineLevel="1" x14ac:dyDescent="0.25">
      <c r="A37" s="3" t="s">
        <v>30</v>
      </c>
      <c r="B37" s="3" t="s">
        <v>64</v>
      </c>
      <c r="C37" s="8" t="s">
        <v>65</v>
      </c>
      <c r="D37" s="11">
        <v>5208529</v>
      </c>
      <c r="E37" s="11">
        <v>0</v>
      </c>
      <c r="F37" s="11">
        <v>2000000</v>
      </c>
      <c r="G37" s="11">
        <v>0</v>
      </c>
      <c r="H37" s="13"/>
      <c r="I37" s="13"/>
    </row>
    <row r="38" spans="1:9" ht="38.25" hidden="1" outlineLevel="1" x14ac:dyDescent="0.25">
      <c r="A38" s="3" t="s">
        <v>30</v>
      </c>
      <c r="B38" s="3" t="s">
        <v>66</v>
      </c>
      <c r="C38" s="8" t="s">
        <v>67</v>
      </c>
      <c r="D38" s="11">
        <v>934500</v>
      </c>
      <c r="E38" s="11">
        <v>0</v>
      </c>
      <c r="F38" s="11"/>
      <c r="G38" s="11">
        <v>0</v>
      </c>
      <c r="H38" s="13"/>
      <c r="I38" s="13"/>
    </row>
    <row r="39" spans="1:9" ht="27.75" customHeight="1" outlineLevel="1" x14ac:dyDescent="0.25">
      <c r="A39" s="3" t="s">
        <v>30</v>
      </c>
      <c r="B39" s="3" t="s">
        <v>68</v>
      </c>
      <c r="C39" s="8" t="s">
        <v>69</v>
      </c>
      <c r="D39" s="11">
        <v>5667887</v>
      </c>
      <c r="E39" s="11">
        <v>3000000</v>
      </c>
      <c r="F39" s="11">
        <f>1200000+9700000+600000+200000+270000+20000+80000+70000+170000+250000+70000+85000+35000+60000+100000+80000+150000+405000+100000+125000+150000+50000+12000+5000+150000+640000+30000+8000+150000+13894839+1204336+493200+130000+250000+1500000+500000+149000+17000</f>
        <v>33103375</v>
      </c>
      <c r="G39" s="11">
        <v>0</v>
      </c>
      <c r="H39" s="13"/>
      <c r="I39" s="13"/>
    </row>
    <row r="40" spans="1:9" ht="13.5" x14ac:dyDescent="0.25">
      <c r="A40" s="4" t="s">
        <v>70</v>
      </c>
      <c r="B40" s="6" t="s">
        <v>1</v>
      </c>
      <c r="C40" s="9" t="s">
        <v>1</v>
      </c>
      <c r="D40" s="12">
        <v>32413482</v>
      </c>
      <c r="E40" s="12">
        <v>39030272</v>
      </c>
      <c r="F40" s="12">
        <f>F41+F52+F43+F50</f>
        <v>37016900</v>
      </c>
      <c r="G40" s="12">
        <v>41309975</v>
      </c>
      <c r="H40" s="13"/>
      <c r="I40" s="13"/>
    </row>
    <row r="41" spans="1:9" ht="13.5" outlineLevel="1" x14ac:dyDescent="0.25">
      <c r="A41" s="3" t="s">
        <v>70</v>
      </c>
      <c r="B41" s="3" t="s">
        <v>11</v>
      </c>
      <c r="C41" s="8" t="s">
        <v>12</v>
      </c>
      <c r="D41" s="11">
        <v>3275600</v>
      </c>
      <c r="E41" s="11">
        <v>3022400</v>
      </c>
      <c r="F41" s="11">
        <v>3022400</v>
      </c>
      <c r="G41" s="11">
        <v>3022400</v>
      </c>
      <c r="H41" s="13"/>
      <c r="I41" s="13"/>
    </row>
    <row r="42" spans="1:9" ht="20.25" customHeight="1" outlineLevel="1" x14ac:dyDescent="0.25">
      <c r="A42" s="3" t="s">
        <v>70</v>
      </c>
      <c r="B42" s="3" t="s">
        <v>71</v>
      </c>
      <c r="C42" s="8" t="s">
        <v>72</v>
      </c>
      <c r="D42" s="11">
        <v>770000</v>
      </c>
      <c r="E42" s="11">
        <v>770000</v>
      </c>
      <c r="F42" s="11"/>
      <c r="G42" s="11">
        <v>770000</v>
      </c>
      <c r="H42" s="13"/>
      <c r="I42" s="13"/>
    </row>
    <row r="43" spans="1:9" ht="38.25" outlineLevel="1" x14ac:dyDescent="0.25">
      <c r="A43" s="3" t="s">
        <v>70</v>
      </c>
      <c r="B43" s="3" t="s">
        <v>73</v>
      </c>
      <c r="C43" s="8" t="s">
        <v>74</v>
      </c>
      <c r="D43" s="11">
        <v>11729035</v>
      </c>
      <c r="E43" s="11">
        <v>13482809</v>
      </c>
      <c r="F43" s="125">
        <v>25599500</v>
      </c>
      <c r="G43" s="11">
        <v>15502902</v>
      </c>
      <c r="H43" s="13"/>
      <c r="I43" s="13"/>
    </row>
    <row r="44" spans="1:9" ht="25.5" outlineLevel="1" x14ac:dyDescent="0.25">
      <c r="A44" s="3" t="s">
        <v>70</v>
      </c>
      <c r="B44" s="3" t="s">
        <v>75</v>
      </c>
      <c r="C44" s="8" t="s">
        <v>76</v>
      </c>
      <c r="D44" s="11">
        <v>2448790</v>
      </c>
      <c r="E44" s="11">
        <v>2901174</v>
      </c>
      <c r="F44" s="127"/>
      <c r="G44" s="11">
        <v>3482718</v>
      </c>
      <c r="H44" s="13"/>
      <c r="I44" s="13"/>
    </row>
    <row r="45" spans="1:9" ht="31.5" customHeight="1" outlineLevel="1" x14ac:dyDescent="0.25">
      <c r="A45" s="3" t="s">
        <v>70</v>
      </c>
      <c r="B45" s="3" t="s">
        <v>77</v>
      </c>
      <c r="C45" s="8" t="s">
        <v>78</v>
      </c>
      <c r="D45" s="11">
        <v>992074</v>
      </c>
      <c r="E45" s="11">
        <v>1175358</v>
      </c>
      <c r="F45" s="127"/>
      <c r="G45" s="11">
        <v>1410958</v>
      </c>
      <c r="H45" s="13"/>
      <c r="I45" s="13"/>
    </row>
    <row r="46" spans="1:9" ht="26.25" customHeight="1" outlineLevel="1" x14ac:dyDescent="0.25">
      <c r="A46" s="3" t="s">
        <v>70</v>
      </c>
      <c r="B46" s="3" t="s">
        <v>79</v>
      </c>
      <c r="C46" s="8" t="s">
        <v>80</v>
      </c>
      <c r="D46" s="11">
        <v>623769</v>
      </c>
      <c r="E46" s="11">
        <v>738982</v>
      </c>
      <c r="F46" s="127"/>
      <c r="G46" s="11">
        <v>887084</v>
      </c>
      <c r="H46" s="13"/>
      <c r="I46" s="13"/>
    </row>
    <row r="47" spans="1:9" ht="36" customHeight="1" outlineLevel="1" x14ac:dyDescent="0.25">
      <c r="A47" s="3" t="s">
        <v>70</v>
      </c>
      <c r="B47" s="3" t="s">
        <v>81</v>
      </c>
      <c r="C47" s="8" t="s">
        <v>82</v>
      </c>
      <c r="D47" s="11">
        <v>1670117</v>
      </c>
      <c r="E47" s="11">
        <v>1978691</v>
      </c>
      <c r="F47" s="127"/>
      <c r="G47" s="11">
        <v>2375347</v>
      </c>
      <c r="H47" s="13"/>
      <c r="I47" s="13"/>
    </row>
    <row r="48" spans="1:9" ht="25.5" outlineLevel="1" x14ac:dyDescent="0.25">
      <c r="A48" s="3" t="s">
        <v>70</v>
      </c>
      <c r="B48" s="3" t="s">
        <v>83</v>
      </c>
      <c r="C48" s="8" t="s">
        <v>84</v>
      </c>
      <c r="D48" s="11">
        <v>4485497</v>
      </c>
      <c r="E48" s="11">
        <v>5322458</v>
      </c>
      <c r="F48" s="126"/>
      <c r="G48" s="11">
        <v>6398566</v>
      </c>
      <c r="H48" s="13"/>
      <c r="I48" s="13"/>
    </row>
    <row r="49" spans="1:9" ht="33.75" customHeight="1" outlineLevel="1" x14ac:dyDescent="0.25">
      <c r="A49" s="3" t="s">
        <v>70</v>
      </c>
      <c r="B49" s="3" t="s">
        <v>85</v>
      </c>
      <c r="C49" s="8" t="s">
        <v>86</v>
      </c>
      <c r="D49" s="11">
        <v>204800</v>
      </c>
      <c r="E49" s="11">
        <v>0</v>
      </c>
      <c r="F49" s="11"/>
      <c r="G49" s="11">
        <v>0</v>
      </c>
      <c r="H49" s="13"/>
      <c r="I49" s="13"/>
    </row>
    <row r="50" spans="1:9" ht="38.25" outlineLevel="1" x14ac:dyDescent="0.25">
      <c r="A50" s="3" t="s">
        <v>70</v>
      </c>
      <c r="B50" s="3" t="s">
        <v>66</v>
      </c>
      <c r="C50" s="8" t="s">
        <v>67</v>
      </c>
      <c r="D50" s="11">
        <v>2065500</v>
      </c>
      <c r="E50" s="11">
        <v>4000000</v>
      </c>
      <c r="F50" s="125">
        <v>4861000</v>
      </c>
      <c r="G50" s="11">
        <v>3461000</v>
      </c>
      <c r="H50" s="13"/>
      <c r="I50" s="13"/>
    </row>
    <row r="51" spans="1:9" ht="51" outlineLevel="1" x14ac:dyDescent="0.25">
      <c r="A51" s="3" t="s">
        <v>70</v>
      </c>
      <c r="B51" s="3" t="s">
        <v>87</v>
      </c>
      <c r="C51" s="8" t="s">
        <v>88</v>
      </c>
      <c r="D51" s="11">
        <v>100000</v>
      </c>
      <c r="E51" s="11">
        <v>239400</v>
      </c>
      <c r="F51" s="126"/>
      <c r="G51" s="11">
        <v>100000</v>
      </c>
      <c r="H51" s="13"/>
      <c r="I51" s="13"/>
    </row>
    <row r="52" spans="1:9" ht="30" customHeight="1" outlineLevel="1" x14ac:dyDescent="0.25">
      <c r="A52" s="3" t="s">
        <v>70</v>
      </c>
      <c r="B52" s="3" t="s">
        <v>89</v>
      </c>
      <c r="C52" s="8" t="s">
        <v>90</v>
      </c>
      <c r="D52" s="11">
        <v>399000</v>
      </c>
      <c r="E52" s="11">
        <v>399000</v>
      </c>
      <c r="F52" s="125">
        <v>3534000</v>
      </c>
      <c r="G52" s="11">
        <v>399000</v>
      </c>
      <c r="H52" s="13"/>
      <c r="I52" s="13"/>
    </row>
    <row r="53" spans="1:9" ht="30" customHeight="1" outlineLevel="1" x14ac:dyDescent="0.25">
      <c r="A53" s="3" t="s">
        <v>70</v>
      </c>
      <c r="B53" s="3" t="s">
        <v>91</v>
      </c>
      <c r="C53" s="8" t="s">
        <v>92</v>
      </c>
      <c r="D53" s="11">
        <v>2625000</v>
      </c>
      <c r="E53" s="11">
        <v>3000000</v>
      </c>
      <c r="F53" s="126"/>
      <c r="G53" s="11">
        <v>2000000</v>
      </c>
      <c r="H53" s="13"/>
      <c r="I53" s="13"/>
    </row>
    <row r="54" spans="1:9" ht="42" customHeight="1" outlineLevel="1" x14ac:dyDescent="0.25">
      <c r="A54" s="3" t="s">
        <v>70</v>
      </c>
      <c r="B54" s="3" t="s">
        <v>93</v>
      </c>
      <c r="C54" s="8" t="s">
        <v>94</v>
      </c>
      <c r="D54" s="11">
        <v>1024300</v>
      </c>
      <c r="E54" s="11">
        <v>2000000</v>
      </c>
      <c r="F54" s="11"/>
      <c r="G54" s="11">
        <v>1500000</v>
      </c>
      <c r="H54" s="13"/>
      <c r="I54" s="13"/>
    </row>
    <row r="55" spans="1:9" ht="13.5" x14ac:dyDescent="0.25">
      <c r="A55" s="4" t="s">
        <v>95</v>
      </c>
      <c r="B55" s="6" t="s">
        <v>1</v>
      </c>
      <c r="C55" s="9" t="s">
        <v>1</v>
      </c>
      <c r="D55" s="12">
        <v>17961706.199999999</v>
      </c>
      <c r="E55" s="12">
        <v>20200060</v>
      </c>
      <c r="F55" s="12">
        <f>F56+F57+F58+F62+F63+F64+F65+F66+F67+F68+F69</f>
        <v>25741872</v>
      </c>
      <c r="G55" s="12">
        <v>19700219</v>
      </c>
      <c r="H55" s="13"/>
      <c r="I55" s="13"/>
    </row>
    <row r="56" spans="1:9" ht="13.5" outlineLevel="1" x14ac:dyDescent="0.25">
      <c r="A56" s="3" t="s">
        <v>95</v>
      </c>
      <c r="B56" s="3" t="s">
        <v>96</v>
      </c>
      <c r="C56" s="8" t="s">
        <v>97</v>
      </c>
      <c r="D56" s="11">
        <v>1069400</v>
      </c>
      <c r="E56" s="11">
        <v>1069400</v>
      </c>
      <c r="F56" s="11">
        <v>1069400</v>
      </c>
      <c r="G56" s="11">
        <v>1069400</v>
      </c>
      <c r="H56" s="13"/>
      <c r="I56" s="13"/>
    </row>
    <row r="57" spans="1:9" ht="13.5" outlineLevel="1" x14ac:dyDescent="0.25">
      <c r="A57" s="3" t="s">
        <v>95</v>
      </c>
      <c r="B57" s="3" t="s">
        <v>11</v>
      </c>
      <c r="C57" s="8" t="s">
        <v>12</v>
      </c>
      <c r="D57" s="11">
        <v>11633765</v>
      </c>
      <c r="E57" s="11">
        <v>12266860</v>
      </c>
      <c r="F57" s="11">
        <v>12266860</v>
      </c>
      <c r="G57" s="11">
        <v>12267019</v>
      </c>
      <c r="H57" s="13"/>
      <c r="I57" s="13"/>
    </row>
    <row r="58" spans="1:9" ht="25.5" outlineLevel="1" x14ac:dyDescent="0.25">
      <c r="A58" s="3" t="s">
        <v>95</v>
      </c>
      <c r="B58" s="3" t="s">
        <v>98</v>
      </c>
      <c r="C58" s="8" t="s">
        <v>99</v>
      </c>
      <c r="D58" s="11">
        <v>744363</v>
      </c>
      <c r="E58" s="11">
        <v>2000000</v>
      </c>
      <c r="F58" s="11">
        <f>F59+F60+F61</f>
        <v>7000000</v>
      </c>
      <c r="G58" s="11">
        <v>1500000</v>
      </c>
      <c r="H58" s="13"/>
      <c r="I58" s="13"/>
    </row>
    <row r="59" spans="1:9" ht="13.5" outlineLevel="1" x14ac:dyDescent="0.25">
      <c r="A59" s="3"/>
      <c r="B59" s="3"/>
      <c r="C59" s="8" t="s">
        <v>168</v>
      </c>
      <c r="D59" s="11"/>
      <c r="E59" s="11"/>
      <c r="F59" s="11">
        <v>2000000</v>
      </c>
      <c r="G59" s="11"/>
      <c r="H59" s="13"/>
      <c r="I59" s="13"/>
    </row>
    <row r="60" spans="1:9" ht="13.5" outlineLevel="1" x14ac:dyDescent="0.25">
      <c r="A60" s="3"/>
      <c r="B60" s="3"/>
      <c r="C60" s="8" t="s">
        <v>166</v>
      </c>
      <c r="D60" s="11"/>
      <c r="E60" s="11"/>
      <c r="F60" s="11">
        <v>4000000</v>
      </c>
      <c r="G60" s="11"/>
      <c r="H60" s="13"/>
      <c r="I60" s="13"/>
    </row>
    <row r="61" spans="1:9" ht="13.5" outlineLevel="1" x14ac:dyDescent="0.25">
      <c r="A61" s="3"/>
      <c r="B61" s="3"/>
      <c r="C61" s="8" t="s">
        <v>167</v>
      </c>
      <c r="D61" s="11"/>
      <c r="E61" s="11"/>
      <c r="F61" s="11">
        <v>1000000</v>
      </c>
      <c r="G61" s="11"/>
      <c r="H61" s="13"/>
      <c r="I61" s="13"/>
    </row>
    <row r="62" spans="1:9" ht="63" customHeight="1" outlineLevel="1" x14ac:dyDescent="0.25">
      <c r="A62" s="3" t="s">
        <v>95</v>
      </c>
      <c r="B62" s="3" t="s">
        <v>100</v>
      </c>
      <c r="C62" s="8" t="s">
        <v>101</v>
      </c>
      <c r="D62" s="11">
        <v>150748</v>
      </c>
      <c r="E62" s="11">
        <v>396000</v>
      </c>
      <c r="F62" s="11">
        <v>396000</v>
      </c>
      <c r="G62" s="11">
        <v>396000</v>
      </c>
      <c r="H62" s="13"/>
      <c r="I62" s="13"/>
    </row>
    <row r="63" spans="1:9" ht="76.5" outlineLevel="1" x14ac:dyDescent="0.25">
      <c r="A63" s="3" t="s">
        <v>95</v>
      </c>
      <c r="B63" s="3" t="s">
        <v>102</v>
      </c>
      <c r="C63" s="14" t="s">
        <v>103</v>
      </c>
      <c r="D63" s="11">
        <v>147371</v>
      </c>
      <c r="E63" s="11">
        <v>400000</v>
      </c>
      <c r="F63" s="11">
        <v>400000</v>
      </c>
      <c r="G63" s="11">
        <v>400000</v>
      </c>
      <c r="H63" s="13"/>
      <c r="I63" s="13"/>
    </row>
    <row r="64" spans="1:9" ht="76.5" outlineLevel="1" x14ac:dyDescent="0.25">
      <c r="A64" s="3" t="s">
        <v>95</v>
      </c>
      <c r="B64" s="3" t="s">
        <v>104</v>
      </c>
      <c r="C64" s="14" t="s">
        <v>105</v>
      </c>
      <c r="D64" s="11">
        <v>163259.20000000001</v>
      </c>
      <c r="E64" s="11">
        <v>165000</v>
      </c>
      <c r="F64" s="11">
        <v>165000</v>
      </c>
      <c r="G64" s="11">
        <v>165000</v>
      </c>
      <c r="H64" s="13"/>
      <c r="I64" s="13"/>
    </row>
    <row r="65" spans="1:9" ht="20.25" customHeight="1" outlineLevel="1" x14ac:dyDescent="0.25">
      <c r="A65" s="3" t="s">
        <v>95</v>
      </c>
      <c r="B65" s="3" t="s">
        <v>28</v>
      </c>
      <c r="C65" s="8" t="s">
        <v>29</v>
      </c>
      <c r="D65" s="11">
        <v>761500</v>
      </c>
      <c r="E65" s="11">
        <v>711500</v>
      </c>
      <c r="F65" s="11">
        <v>711500</v>
      </c>
      <c r="G65" s="11">
        <v>711500</v>
      </c>
      <c r="H65" s="13"/>
      <c r="I65" s="13"/>
    </row>
    <row r="66" spans="1:9" ht="18.75" customHeight="1" outlineLevel="1" x14ac:dyDescent="0.25">
      <c r="A66" s="3" t="s">
        <v>95</v>
      </c>
      <c r="B66" s="3" t="s">
        <v>106</v>
      </c>
      <c r="C66" s="8" t="s">
        <v>107</v>
      </c>
      <c r="D66" s="11">
        <v>1936300</v>
      </c>
      <c r="E66" s="11">
        <v>1936300</v>
      </c>
      <c r="F66" s="11">
        <v>1936300</v>
      </c>
      <c r="G66" s="11">
        <v>1936300</v>
      </c>
      <c r="H66" s="13"/>
      <c r="I66" s="13"/>
    </row>
    <row r="67" spans="1:9" ht="13.5" outlineLevel="1" x14ac:dyDescent="0.25">
      <c r="A67" s="3" t="s">
        <v>95</v>
      </c>
      <c r="B67" s="3" t="s">
        <v>108</v>
      </c>
      <c r="C67" s="8" t="s">
        <v>109</v>
      </c>
      <c r="D67" s="11">
        <v>205000</v>
      </c>
      <c r="E67" s="11">
        <v>205000</v>
      </c>
      <c r="F67" s="11">
        <v>205000</v>
      </c>
      <c r="G67" s="11">
        <v>205000</v>
      </c>
      <c r="H67" s="13"/>
      <c r="I67" s="13"/>
    </row>
    <row r="68" spans="1:9" ht="50.25" customHeight="1" outlineLevel="1" x14ac:dyDescent="0.25">
      <c r="A68" s="3" t="s">
        <v>95</v>
      </c>
      <c r="B68" s="3" t="s">
        <v>110</v>
      </c>
      <c r="C68" s="8" t="s">
        <v>111</v>
      </c>
      <c r="D68" s="11">
        <v>1050000</v>
      </c>
      <c r="E68" s="11">
        <v>1050000</v>
      </c>
      <c r="F68" s="11">
        <v>1050000</v>
      </c>
      <c r="G68" s="11">
        <v>1050000</v>
      </c>
      <c r="H68" s="13"/>
      <c r="I68" s="13"/>
    </row>
    <row r="69" spans="1:9" ht="25.5" customHeight="1" outlineLevel="1" x14ac:dyDescent="0.25">
      <c r="A69" s="3" t="s">
        <v>95</v>
      </c>
      <c r="B69" s="3" t="s">
        <v>112</v>
      </c>
      <c r="C69" s="8" t="s">
        <v>113</v>
      </c>
      <c r="D69" s="11">
        <v>100000</v>
      </c>
      <c r="E69" s="11">
        <v>0</v>
      </c>
      <c r="F69" s="11">
        <v>541812</v>
      </c>
      <c r="G69" s="11">
        <v>0</v>
      </c>
      <c r="H69" s="13"/>
      <c r="I69" s="13"/>
    </row>
    <row r="70" spans="1:9" ht="13.5" x14ac:dyDescent="0.25">
      <c r="A70" s="4" t="s">
        <v>114</v>
      </c>
      <c r="B70" s="6" t="s">
        <v>1</v>
      </c>
      <c r="C70" s="9" t="s">
        <v>1</v>
      </c>
      <c r="D70" s="12">
        <v>8205400</v>
      </c>
      <c r="E70" s="12">
        <v>3420700</v>
      </c>
      <c r="F70" s="12">
        <f>F71+F72+F73+F74</f>
        <v>13733200</v>
      </c>
      <c r="G70" s="12">
        <v>2885700</v>
      </c>
      <c r="H70" s="13"/>
      <c r="I70" s="13"/>
    </row>
    <row r="71" spans="1:9" ht="13.5" outlineLevel="1" x14ac:dyDescent="0.25">
      <c r="A71" s="3" t="s">
        <v>114</v>
      </c>
      <c r="B71" s="3" t="s">
        <v>11</v>
      </c>
      <c r="C71" s="8" t="s">
        <v>12</v>
      </c>
      <c r="D71" s="11">
        <v>2891700</v>
      </c>
      <c r="E71" s="11">
        <v>2885700</v>
      </c>
      <c r="F71" s="11">
        <v>2885700</v>
      </c>
      <c r="G71" s="11">
        <v>2885700</v>
      </c>
      <c r="H71" s="13"/>
      <c r="I71" s="13"/>
    </row>
    <row r="72" spans="1:9" ht="38.25" outlineLevel="1" x14ac:dyDescent="0.25">
      <c r="A72" s="3" t="s">
        <v>114</v>
      </c>
      <c r="B72" s="3" t="s">
        <v>117</v>
      </c>
      <c r="C72" s="8" t="s">
        <v>118</v>
      </c>
      <c r="D72" s="11">
        <v>4038700</v>
      </c>
      <c r="E72" s="11">
        <v>0</v>
      </c>
      <c r="F72" s="11">
        <v>8300000</v>
      </c>
      <c r="G72" s="11">
        <v>0</v>
      </c>
      <c r="H72" s="13"/>
      <c r="I72" s="13"/>
    </row>
    <row r="73" spans="1:9" ht="38.25" outlineLevel="1" x14ac:dyDescent="0.25">
      <c r="A73" s="3" t="s">
        <v>114</v>
      </c>
      <c r="B73" s="3" t="s">
        <v>115</v>
      </c>
      <c r="C73" s="8" t="s">
        <v>116</v>
      </c>
      <c r="D73" s="11">
        <v>535000</v>
      </c>
      <c r="E73" s="11">
        <v>535000</v>
      </c>
      <c r="F73" s="19">
        <v>1025000</v>
      </c>
      <c r="G73" s="11">
        <v>0</v>
      </c>
      <c r="H73" s="13"/>
      <c r="I73" s="13"/>
    </row>
    <row r="74" spans="1:9" ht="23.25" customHeight="1" outlineLevel="1" x14ac:dyDescent="0.25">
      <c r="A74" s="3" t="s">
        <v>114</v>
      </c>
      <c r="B74" s="3" t="s">
        <v>119</v>
      </c>
      <c r="C74" s="8" t="s">
        <v>120</v>
      </c>
      <c r="D74" s="11">
        <v>740000</v>
      </c>
      <c r="E74" s="11">
        <v>0</v>
      </c>
      <c r="F74" s="20">
        <v>1522500</v>
      </c>
      <c r="G74" s="11">
        <v>0</v>
      </c>
      <c r="H74" s="13"/>
      <c r="I74" s="13"/>
    </row>
    <row r="75" spans="1:9" ht="13.5" x14ac:dyDescent="0.25">
      <c r="A75" s="4" t="s">
        <v>121</v>
      </c>
      <c r="B75" s="6" t="s">
        <v>1</v>
      </c>
      <c r="C75" s="9" t="s">
        <v>1</v>
      </c>
      <c r="D75" s="12">
        <v>2199000</v>
      </c>
      <c r="E75" s="12">
        <v>2435000</v>
      </c>
      <c r="F75" s="12">
        <f>F76+F77</f>
        <v>2435000</v>
      </c>
      <c r="G75" s="12">
        <v>2435000</v>
      </c>
      <c r="H75" s="13"/>
      <c r="I75" s="13"/>
    </row>
    <row r="76" spans="1:9" ht="13.5" outlineLevel="1" x14ac:dyDescent="0.25">
      <c r="A76" s="3" t="s">
        <v>121</v>
      </c>
      <c r="B76" s="3" t="s">
        <v>11</v>
      </c>
      <c r="C76" s="8" t="s">
        <v>12</v>
      </c>
      <c r="D76" s="11">
        <v>1292800</v>
      </c>
      <c r="E76" s="11">
        <v>1528800</v>
      </c>
      <c r="F76" s="11">
        <v>1528800</v>
      </c>
      <c r="G76" s="11">
        <v>1528800</v>
      </c>
      <c r="H76" s="13"/>
      <c r="I76" s="13"/>
    </row>
    <row r="77" spans="1:9" ht="24.75" customHeight="1" outlineLevel="1" x14ac:dyDescent="0.25">
      <c r="A77" s="3" t="s">
        <v>121</v>
      </c>
      <c r="B77" s="3" t="s">
        <v>122</v>
      </c>
      <c r="C77" s="8" t="s">
        <v>123</v>
      </c>
      <c r="D77" s="11">
        <v>906200</v>
      </c>
      <c r="E77" s="11">
        <v>906200</v>
      </c>
      <c r="F77" s="11">
        <v>906200</v>
      </c>
      <c r="G77" s="11">
        <v>906200</v>
      </c>
      <c r="H77" s="13"/>
      <c r="I77" s="13"/>
    </row>
    <row r="78" spans="1:9" ht="13.5" x14ac:dyDescent="0.25">
      <c r="A78" s="4" t="s">
        <v>124</v>
      </c>
      <c r="B78" s="6" t="s">
        <v>1</v>
      </c>
      <c r="C78" s="9" t="s">
        <v>1</v>
      </c>
      <c r="D78" s="12">
        <v>58483294.350000001</v>
      </c>
      <c r="E78" s="12">
        <v>33209680</v>
      </c>
      <c r="F78" s="12">
        <f>F79+F80+F86+F87+F81+F84+F88+F89</f>
        <v>39772980</v>
      </c>
      <c r="G78" s="12">
        <v>24155800</v>
      </c>
      <c r="H78" s="13"/>
      <c r="I78" s="13"/>
    </row>
    <row r="79" spans="1:9" ht="13.5" outlineLevel="1" x14ac:dyDescent="0.25">
      <c r="A79" s="3" t="s">
        <v>124</v>
      </c>
      <c r="B79" s="3" t="s">
        <v>11</v>
      </c>
      <c r="C79" s="8" t="s">
        <v>12</v>
      </c>
      <c r="D79" s="11">
        <v>4061846</v>
      </c>
      <c r="E79" s="11">
        <v>3548800</v>
      </c>
      <c r="F79" s="11">
        <v>3548800</v>
      </c>
      <c r="G79" s="11">
        <v>3548800</v>
      </c>
      <c r="H79" s="13"/>
      <c r="I79" s="13"/>
    </row>
    <row r="80" spans="1:9" ht="25.5" outlineLevel="1" x14ac:dyDescent="0.25">
      <c r="A80" s="3" t="s">
        <v>124</v>
      </c>
      <c r="B80" s="3" t="s">
        <v>125</v>
      </c>
      <c r="C80" s="8" t="s">
        <v>126</v>
      </c>
      <c r="D80" s="11">
        <v>10070613</v>
      </c>
      <c r="E80" s="11">
        <v>13228000</v>
      </c>
      <c r="F80" s="11">
        <v>11128000</v>
      </c>
      <c r="G80" s="11">
        <v>20607000</v>
      </c>
      <c r="H80" s="13"/>
      <c r="I80" s="13"/>
    </row>
    <row r="81" spans="1:9" ht="36.75" customHeight="1" outlineLevel="1" x14ac:dyDescent="0.25">
      <c r="A81" s="3" t="s">
        <v>124</v>
      </c>
      <c r="B81" s="3" t="s">
        <v>127</v>
      </c>
      <c r="C81" s="8" t="s">
        <v>169</v>
      </c>
      <c r="D81" s="11">
        <v>2190000</v>
      </c>
      <c r="E81" s="11">
        <v>0</v>
      </c>
      <c r="F81" s="11">
        <v>623000</v>
      </c>
      <c r="G81" s="11">
        <v>0</v>
      </c>
      <c r="H81" s="13"/>
      <c r="I81" s="13"/>
    </row>
    <row r="82" spans="1:9" ht="34.5" customHeight="1" outlineLevel="1" x14ac:dyDescent="0.25">
      <c r="A82" s="3" t="s">
        <v>124</v>
      </c>
      <c r="B82" s="3" t="s">
        <v>128</v>
      </c>
      <c r="C82" s="8" t="s">
        <v>129</v>
      </c>
      <c r="D82" s="11">
        <v>69300</v>
      </c>
      <c r="E82" s="11">
        <v>0</v>
      </c>
      <c r="F82" s="11"/>
      <c r="G82" s="11">
        <v>0</v>
      </c>
      <c r="H82" s="13"/>
      <c r="I82" s="13"/>
    </row>
    <row r="83" spans="1:9" ht="35.25" hidden="1" customHeight="1" outlineLevel="1" x14ac:dyDescent="0.25">
      <c r="A83" s="3" t="s">
        <v>124</v>
      </c>
      <c r="B83" s="3" t="s">
        <v>130</v>
      </c>
      <c r="C83" s="8" t="s">
        <v>131</v>
      </c>
      <c r="D83" s="11">
        <v>8156000</v>
      </c>
      <c r="E83" s="11">
        <v>0</v>
      </c>
      <c r="F83" s="11"/>
      <c r="G83" s="11">
        <v>0</v>
      </c>
      <c r="H83" s="13"/>
      <c r="I83" s="13"/>
    </row>
    <row r="84" spans="1:9" ht="63.75" outlineLevel="1" x14ac:dyDescent="0.25">
      <c r="A84" s="3" t="s">
        <v>124</v>
      </c>
      <c r="B84" s="3" t="s">
        <v>132</v>
      </c>
      <c r="C84" s="8" t="s">
        <v>133</v>
      </c>
      <c r="D84" s="11">
        <v>0</v>
      </c>
      <c r="E84" s="11">
        <v>2641000</v>
      </c>
      <c r="F84" s="11">
        <v>8333500</v>
      </c>
      <c r="G84" s="11">
        <v>0</v>
      </c>
      <c r="H84" s="13"/>
      <c r="I84" s="13"/>
    </row>
    <row r="85" spans="1:9" ht="0.75" customHeight="1" outlineLevel="1" x14ac:dyDescent="0.25">
      <c r="A85" s="3" t="s">
        <v>124</v>
      </c>
      <c r="B85" s="3" t="s">
        <v>134</v>
      </c>
      <c r="C85" s="8" t="s">
        <v>135</v>
      </c>
      <c r="D85" s="11">
        <v>675094.62</v>
      </c>
      <c r="E85" s="11">
        <v>0</v>
      </c>
      <c r="F85" s="11"/>
      <c r="G85" s="11">
        <v>0</v>
      </c>
      <c r="H85" s="13"/>
      <c r="I85" s="13"/>
    </row>
    <row r="86" spans="1:9" ht="89.25" outlineLevel="1" x14ac:dyDescent="0.25">
      <c r="A86" s="3" t="s">
        <v>124</v>
      </c>
      <c r="B86" s="3" t="s">
        <v>136</v>
      </c>
      <c r="C86" s="14" t="s">
        <v>137</v>
      </c>
      <c r="D86" s="11">
        <v>6372990.7300000004</v>
      </c>
      <c r="E86" s="11">
        <v>6506000</v>
      </c>
      <c r="F86" s="11">
        <v>1655500</v>
      </c>
      <c r="G86" s="11">
        <v>0</v>
      </c>
      <c r="H86" s="13"/>
      <c r="I86" s="13"/>
    </row>
    <row r="87" spans="1:9" ht="38.25" outlineLevel="1" x14ac:dyDescent="0.25">
      <c r="A87" s="3" t="s">
        <v>124</v>
      </c>
      <c r="B87" s="3" t="s">
        <v>64</v>
      </c>
      <c r="C87" s="8" t="s">
        <v>65</v>
      </c>
      <c r="D87" s="11">
        <v>26085750</v>
      </c>
      <c r="E87" s="11">
        <v>6484180</v>
      </c>
      <c r="F87" s="11">
        <v>6484180</v>
      </c>
      <c r="G87" s="11">
        <v>0</v>
      </c>
      <c r="H87" s="13"/>
      <c r="I87" s="13"/>
    </row>
    <row r="88" spans="1:9" ht="13.5" outlineLevel="1" x14ac:dyDescent="0.25">
      <c r="A88" s="3"/>
      <c r="B88" s="3"/>
      <c r="C88" s="8" t="s">
        <v>170</v>
      </c>
      <c r="D88" s="11"/>
      <c r="E88" s="11"/>
      <c r="F88" s="11">
        <v>8000000</v>
      </c>
      <c r="G88" s="11"/>
      <c r="H88" s="13"/>
      <c r="I88" s="13"/>
    </row>
    <row r="89" spans="1:9" ht="38.25" outlineLevel="1" x14ac:dyDescent="0.25">
      <c r="A89" s="3" t="s">
        <v>124</v>
      </c>
      <c r="B89" s="3" t="s">
        <v>93</v>
      </c>
      <c r="C89" s="8" t="s">
        <v>94</v>
      </c>
      <c r="D89" s="11">
        <v>801700</v>
      </c>
      <c r="E89" s="11">
        <v>801700</v>
      </c>
      <c r="F89" s="11"/>
      <c r="G89" s="11">
        <v>0</v>
      </c>
      <c r="H89" s="13"/>
      <c r="I89" s="13"/>
    </row>
    <row r="90" spans="1:9" ht="13.5" x14ac:dyDescent="0.25">
      <c r="A90" s="4" t="s">
        <v>138</v>
      </c>
      <c r="B90" s="6" t="s">
        <v>1</v>
      </c>
      <c r="C90" s="9" t="s">
        <v>1</v>
      </c>
      <c r="D90" s="12">
        <v>18822811.800000001</v>
      </c>
      <c r="E90" s="12">
        <v>15611990</v>
      </c>
      <c r="F90" s="12">
        <f>F91+F92+F99+F95+F96</f>
        <v>10228290</v>
      </c>
      <c r="G90" s="12">
        <v>15621590</v>
      </c>
      <c r="H90" s="13"/>
      <c r="I90" s="13"/>
    </row>
    <row r="91" spans="1:9" ht="13.5" outlineLevel="1" x14ac:dyDescent="0.25">
      <c r="A91" s="3" t="s">
        <v>138</v>
      </c>
      <c r="B91" s="3" t="s">
        <v>11</v>
      </c>
      <c r="C91" s="8" t="s">
        <v>12</v>
      </c>
      <c r="D91" s="11">
        <v>3614500</v>
      </c>
      <c r="E91" s="11">
        <v>3614500</v>
      </c>
      <c r="F91" s="11">
        <v>3896590</v>
      </c>
      <c r="G91" s="11">
        <v>3614500</v>
      </c>
      <c r="H91" s="13"/>
      <c r="I91" s="13"/>
    </row>
    <row r="92" spans="1:9" ht="25.5" outlineLevel="1" x14ac:dyDescent="0.25">
      <c r="A92" s="3" t="s">
        <v>138</v>
      </c>
      <c r="B92" s="3" t="s">
        <v>139</v>
      </c>
      <c r="C92" s="8" t="s">
        <v>140</v>
      </c>
      <c r="D92" s="11">
        <v>1607571.8</v>
      </c>
      <c r="E92" s="11">
        <v>900694</v>
      </c>
      <c r="F92" s="125">
        <v>1354100</v>
      </c>
      <c r="G92" s="11">
        <v>900694</v>
      </c>
      <c r="H92" s="13"/>
      <c r="I92" s="13"/>
    </row>
    <row r="93" spans="1:9" ht="25.5" outlineLevel="1" x14ac:dyDescent="0.25">
      <c r="A93" s="3" t="s">
        <v>138</v>
      </c>
      <c r="B93" s="3" t="s">
        <v>141</v>
      </c>
      <c r="C93" s="8" t="s">
        <v>142</v>
      </c>
      <c r="D93" s="11">
        <v>739996</v>
      </c>
      <c r="E93" s="11">
        <v>789996</v>
      </c>
      <c r="F93" s="127"/>
      <c r="G93" s="11">
        <v>789996</v>
      </c>
      <c r="H93" s="13"/>
      <c r="I93" s="13"/>
    </row>
    <row r="94" spans="1:9" ht="15" customHeight="1" outlineLevel="1" x14ac:dyDescent="0.25">
      <c r="A94" s="3" t="s">
        <v>138</v>
      </c>
      <c r="B94" s="3" t="s">
        <v>143</v>
      </c>
      <c r="C94" s="8" t="s">
        <v>144</v>
      </c>
      <c r="D94" s="11">
        <v>1411200</v>
      </c>
      <c r="E94" s="11">
        <v>0</v>
      </c>
      <c r="F94" s="126"/>
      <c r="G94" s="11">
        <v>0</v>
      </c>
      <c r="H94" s="13"/>
      <c r="I94" s="13"/>
    </row>
    <row r="95" spans="1:9" ht="25.5" outlineLevel="1" x14ac:dyDescent="0.25">
      <c r="A95" s="3" t="s">
        <v>138</v>
      </c>
      <c r="B95" s="3" t="s">
        <v>145</v>
      </c>
      <c r="C95" s="8" t="s">
        <v>146</v>
      </c>
      <c r="D95" s="11">
        <v>7640900</v>
      </c>
      <c r="E95" s="11">
        <v>7651100</v>
      </c>
      <c r="F95" s="11">
        <v>1000000</v>
      </c>
      <c r="G95" s="11">
        <v>7660700</v>
      </c>
      <c r="H95" s="13"/>
      <c r="I95" s="13"/>
    </row>
    <row r="96" spans="1:9" ht="25.5" outlineLevel="1" x14ac:dyDescent="0.25">
      <c r="A96" s="3" t="s">
        <v>138</v>
      </c>
      <c r="B96" s="3" t="s">
        <v>147</v>
      </c>
      <c r="C96" s="8" t="s">
        <v>148</v>
      </c>
      <c r="D96" s="11">
        <v>1030700</v>
      </c>
      <c r="E96" s="11">
        <v>1030700</v>
      </c>
      <c r="F96" s="11">
        <v>1030700</v>
      </c>
      <c r="G96" s="11">
        <v>1030700</v>
      </c>
      <c r="H96" s="13"/>
      <c r="I96" s="13"/>
    </row>
    <row r="97" spans="1:9" ht="18.75" customHeight="1" outlineLevel="1" x14ac:dyDescent="0.25">
      <c r="A97" s="3" t="s">
        <v>138</v>
      </c>
      <c r="B97" s="3" t="s">
        <v>149</v>
      </c>
      <c r="C97" s="8" t="s">
        <v>150</v>
      </c>
      <c r="D97" s="11">
        <v>366500</v>
      </c>
      <c r="E97" s="11">
        <v>0</v>
      </c>
      <c r="F97" s="11"/>
      <c r="G97" s="11">
        <v>0</v>
      </c>
      <c r="H97" s="13"/>
      <c r="I97" s="13"/>
    </row>
    <row r="98" spans="1:9" ht="38.25" outlineLevel="1" x14ac:dyDescent="0.25">
      <c r="A98" s="3" t="s">
        <v>138</v>
      </c>
      <c r="B98" s="3" t="s">
        <v>151</v>
      </c>
      <c r="C98" s="8" t="s">
        <v>152</v>
      </c>
      <c r="D98" s="11">
        <v>61544</v>
      </c>
      <c r="E98" s="11">
        <v>0</v>
      </c>
      <c r="F98" s="11"/>
      <c r="G98" s="11">
        <v>0</v>
      </c>
      <c r="H98" s="13"/>
      <c r="I98" s="13"/>
    </row>
    <row r="99" spans="1:9" ht="21.75" customHeight="1" outlineLevel="1" x14ac:dyDescent="0.25">
      <c r="A99" s="3" t="s">
        <v>138</v>
      </c>
      <c r="B99" s="3" t="s">
        <v>153</v>
      </c>
      <c r="C99" s="8" t="s">
        <v>154</v>
      </c>
      <c r="D99" s="11">
        <v>2349900</v>
      </c>
      <c r="E99" s="11">
        <v>1625000</v>
      </c>
      <c r="F99" s="11">
        <v>2946900</v>
      </c>
      <c r="G99" s="11">
        <v>1625000</v>
      </c>
      <c r="H99" s="13"/>
      <c r="I99" s="13"/>
    </row>
    <row r="100" spans="1:9" ht="13.5" x14ac:dyDescent="0.25">
      <c r="A100" s="4" t="s">
        <v>155</v>
      </c>
      <c r="B100" s="6" t="s">
        <v>1</v>
      </c>
      <c r="C100" s="9" t="s">
        <v>1</v>
      </c>
      <c r="D100" s="12">
        <v>4817800</v>
      </c>
      <c r="E100" s="12">
        <v>4715100</v>
      </c>
      <c r="F100" s="12">
        <f>F101+F102+F103</f>
        <v>6621840</v>
      </c>
      <c r="G100" s="12">
        <v>4982800</v>
      </c>
      <c r="H100" s="13"/>
      <c r="I100" s="13"/>
    </row>
    <row r="101" spans="1:9" ht="13.5" outlineLevel="1" x14ac:dyDescent="0.25">
      <c r="A101" s="3" t="s">
        <v>155</v>
      </c>
      <c r="B101" s="3" t="s">
        <v>11</v>
      </c>
      <c r="C101" s="8" t="s">
        <v>12</v>
      </c>
      <c r="D101" s="11">
        <v>2320200</v>
      </c>
      <c r="E101" s="11">
        <v>2246200</v>
      </c>
      <c r="F101" s="11">
        <v>2401300</v>
      </c>
      <c r="G101" s="11">
        <v>2246200</v>
      </c>
      <c r="H101" s="13"/>
      <c r="I101" s="13"/>
    </row>
    <row r="102" spans="1:9" ht="25.5" outlineLevel="1" x14ac:dyDescent="0.25">
      <c r="A102" s="3" t="s">
        <v>155</v>
      </c>
      <c r="B102" s="3" t="s">
        <v>156</v>
      </c>
      <c r="C102" s="8" t="s">
        <v>157</v>
      </c>
      <c r="D102" s="11">
        <v>2147300</v>
      </c>
      <c r="E102" s="11">
        <v>2147300</v>
      </c>
      <c r="F102" s="11">
        <v>2147300</v>
      </c>
      <c r="G102" s="11">
        <v>2147300</v>
      </c>
      <c r="H102" s="13"/>
      <c r="I102" s="13"/>
    </row>
    <row r="103" spans="1:9" ht="38.25" outlineLevel="1" x14ac:dyDescent="0.25">
      <c r="A103" s="3" t="s">
        <v>155</v>
      </c>
      <c r="B103" s="3" t="s">
        <v>158</v>
      </c>
      <c r="C103" s="8" t="s">
        <v>159</v>
      </c>
      <c r="D103" s="11">
        <v>350300</v>
      </c>
      <c r="E103" s="11">
        <v>321600</v>
      </c>
      <c r="F103" s="11">
        <v>2073240</v>
      </c>
      <c r="G103" s="11">
        <v>589300</v>
      </c>
      <c r="H103" s="13"/>
      <c r="I103" s="13"/>
    </row>
    <row r="104" spans="1:9" ht="13.5" x14ac:dyDescent="0.25">
      <c r="A104" s="5" t="s">
        <v>6</v>
      </c>
      <c r="B104" s="7"/>
      <c r="C104" s="10"/>
      <c r="D104" s="13">
        <v>288570561.14999998</v>
      </c>
      <c r="E104" s="13">
        <v>271708068</v>
      </c>
      <c r="F104" s="13">
        <f>F100+F90+F78+F75+F70+F55+F40+F18+F10+F5+F3</f>
        <v>314526551</v>
      </c>
      <c r="G104" s="13">
        <v>278016785</v>
      </c>
      <c r="H104" s="13"/>
      <c r="I104" s="13"/>
    </row>
    <row r="105" spans="1:9" x14ac:dyDescent="0.2">
      <c r="A105" s="1"/>
    </row>
    <row r="106" spans="1:9" x14ac:dyDescent="0.2">
      <c r="A106" s="1"/>
    </row>
  </sheetData>
  <mergeCells count="4">
    <mergeCell ref="F52:F53"/>
    <mergeCell ref="F50:F51"/>
    <mergeCell ref="F92:F94"/>
    <mergeCell ref="F43:F48"/>
  </mergeCells>
  <pageMargins left="0.35433070866141736" right="0.35433070866141736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>
      <selection activeCell="K21" sqref="K21"/>
    </sheetView>
  </sheetViews>
  <sheetFormatPr defaultRowHeight="12.75" outlineLevelRow="1" x14ac:dyDescent="0.2"/>
  <cols>
    <col min="1" max="1" width="4" customWidth="1"/>
    <col min="2" max="2" width="6.7109375" customWidth="1"/>
    <col min="3" max="3" width="58.28515625" customWidth="1"/>
    <col min="4" max="4" width="11.28515625" customWidth="1"/>
    <col min="5" max="5" width="11" hidden="1" customWidth="1"/>
    <col min="6" max="6" width="11.7109375" customWidth="1"/>
    <col min="7" max="7" width="13.85546875" hidden="1" customWidth="1"/>
    <col min="8" max="8" width="0.140625" hidden="1" customWidth="1"/>
    <col min="9" max="9" width="13.7109375" hidden="1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4.25" customHeight="1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160</v>
      </c>
      <c r="F2" s="2" t="s">
        <v>162</v>
      </c>
      <c r="G2" s="2" t="s">
        <v>161</v>
      </c>
      <c r="H2" s="2" t="s">
        <v>163</v>
      </c>
      <c r="I2" s="2" t="s">
        <v>164</v>
      </c>
    </row>
    <row r="3" spans="1:11" ht="13.5" hidden="1" x14ac:dyDescent="0.25">
      <c r="A3" s="4" t="s">
        <v>7</v>
      </c>
      <c r="B3" s="6" t="s">
        <v>1</v>
      </c>
      <c r="C3" s="9" t="s">
        <v>1</v>
      </c>
      <c r="D3" s="12">
        <v>0</v>
      </c>
      <c r="E3" s="12">
        <v>10153338</v>
      </c>
      <c r="F3" s="12"/>
      <c r="G3" s="12">
        <v>19421992</v>
      </c>
      <c r="H3" s="13"/>
      <c r="I3" s="13"/>
    </row>
    <row r="4" spans="1:11" ht="13.5" hidden="1" outlineLevel="1" x14ac:dyDescent="0.25">
      <c r="A4" s="3" t="s">
        <v>7</v>
      </c>
      <c r="B4" s="3" t="s">
        <v>8</v>
      </c>
      <c r="C4" s="8" t="s">
        <v>9</v>
      </c>
      <c r="D4" s="11">
        <v>0</v>
      </c>
      <c r="E4" s="11">
        <v>10153338</v>
      </c>
      <c r="F4" s="11"/>
      <c r="G4" s="11">
        <v>19421992</v>
      </c>
      <c r="H4" s="13"/>
      <c r="I4" s="13"/>
    </row>
    <row r="5" spans="1:11" ht="13.5" collapsed="1" x14ac:dyDescent="0.25">
      <c r="A5" s="4" t="s">
        <v>10</v>
      </c>
      <c r="B5" s="6" t="s">
        <v>1</v>
      </c>
      <c r="C5" s="9" t="s">
        <v>174</v>
      </c>
      <c r="D5" s="12">
        <v>40699867</v>
      </c>
      <c r="E5" s="12">
        <v>43290200</v>
      </c>
      <c r="F5" s="12">
        <f>F6+F7+F8</f>
        <v>43290200</v>
      </c>
      <c r="G5" s="12">
        <v>45711500</v>
      </c>
      <c r="H5" s="13"/>
      <c r="I5" s="13"/>
    </row>
    <row r="6" spans="1:11" ht="13.5" outlineLevel="1" x14ac:dyDescent="0.25">
      <c r="A6" s="3" t="s">
        <v>10</v>
      </c>
      <c r="B6" s="3" t="s">
        <v>11</v>
      </c>
      <c r="C6" s="8" t="s">
        <v>12</v>
      </c>
      <c r="D6" s="11">
        <v>5701867</v>
      </c>
      <c r="E6" s="11">
        <v>6211500</v>
      </c>
      <c r="F6" s="11">
        <v>6211500</v>
      </c>
      <c r="G6" s="11">
        <v>6211500</v>
      </c>
      <c r="H6" s="13"/>
      <c r="I6" s="13"/>
    </row>
    <row r="7" spans="1:11" ht="19.5" customHeight="1" outlineLevel="1" x14ac:dyDescent="0.25">
      <c r="A7" s="3" t="s">
        <v>10</v>
      </c>
      <c r="B7" s="3" t="s">
        <v>13</v>
      </c>
      <c r="C7" s="8" t="s">
        <v>14</v>
      </c>
      <c r="D7" s="11">
        <v>330000</v>
      </c>
      <c r="E7" s="11">
        <v>400000</v>
      </c>
      <c r="F7" s="11">
        <v>400000</v>
      </c>
      <c r="G7" s="11">
        <v>400000</v>
      </c>
      <c r="H7" s="13"/>
      <c r="I7" s="13"/>
    </row>
    <row r="8" spans="1:11" ht="21.75" customHeight="1" outlineLevel="1" x14ac:dyDescent="0.25">
      <c r="A8" s="3" t="s">
        <v>10</v>
      </c>
      <c r="B8" s="3" t="s">
        <v>15</v>
      </c>
      <c r="C8" s="8" t="s">
        <v>16</v>
      </c>
      <c r="D8" s="11">
        <v>34668000</v>
      </c>
      <c r="E8" s="11">
        <v>36678700</v>
      </c>
      <c r="F8" s="11">
        <v>36678700</v>
      </c>
      <c r="G8" s="11">
        <v>39100000</v>
      </c>
      <c r="H8" s="13"/>
      <c r="I8" s="13"/>
    </row>
    <row r="9" spans="1:11" ht="13.5" outlineLevel="1" x14ac:dyDescent="0.25">
      <c r="A9" s="15"/>
      <c r="B9" s="16"/>
      <c r="C9" s="17" t="s">
        <v>165</v>
      </c>
      <c r="D9" s="18"/>
      <c r="E9" s="18"/>
      <c r="F9" s="18"/>
      <c r="G9" s="18"/>
      <c r="H9" s="13"/>
      <c r="I9" s="13"/>
    </row>
    <row r="10" spans="1:11" ht="13.5" x14ac:dyDescent="0.25">
      <c r="A10" s="4" t="s">
        <v>17</v>
      </c>
      <c r="B10" s="6" t="s">
        <v>1</v>
      </c>
      <c r="C10" s="9" t="s">
        <v>175</v>
      </c>
      <c r="D10" s="12">
        <v>2668300</v>
      </c>
      <c r="E10" s="12">
        <v>2668300</v>
      </c>
      <c r="F10" s="12">
        <f>F11+F12+F13+F14+F15+F16+F17</f>
        <v>2668300</v>
      </c>
      <c r="G10" s="12">
        <v>2668300</v>
      </c>
      <c r="H10" s="13"/>
      <c r="I10" s="13"/>
    </row>
    <row r="11" spans="1:11" ht="13.5" outlineLevel="1" x14ac:dyDescent="0.25">
      <c r="A11" s="3" t="s">
        <v>17</v>
      </c>
      <c r="B11" s="3" t="s">
        <v>11</v>
      </c>
      <c r="C11" s="8" t="s">
        <v>12</v>
      </c>
      <c r="D11" s="11">
        <v>1000700</v>
      </c>
      <c r="E11" s="11">
        <v>1000700</v>
      </c>
      <c r="F11" s="11">
        <v>1000700</v>
      </c>
      <c r="G11" s="11">
        <v>1000700</v>
      </c>
      <c r="H11" s="13"/>
      <c r="I11" s="13"/>
    </row>
    <row r="12" spans="1:11" ht="14.25" customHeight="1" outlineLevel="1" x14ac:dyDescent="0.25">
      <c r="A12" s="3" t="s">
        <v>17</v>
      </c>
      <c r="B12" s="3" t="s">
        <v>18</v>
      </c>
      <c r="C12" s="8" t="s">
        <v>19</v>
      </c>
      <c r="D12" s="11">
        <v>1014800</v>
      </c>
      <c r="E12" s="11">
        <v>1014800</v>
      </c>
      <c r="F12" s="11">
        <v>1014800</v>
      </c>
      <c r="G12" s="11">
        <v>1014800</v>
      </c>
      <c r="H12" s="13"/>
      <c r="I12" s="13"/>
    </row>
    <row r="13" spans="1:11" ht="19.5" customHeight="1" outlineLevel="1" x14ac:dyDescent="0.25">
      <c r="A13" s="3" t="s">
        <v>17</v>
      </c>
      <c r="B13" s="3" t="s">
        <v>20</v>
      </c>
      <c r="C13" s="8" t="s">
        <v>21</v>
      </c>
      <c r="D13" s="11">
        <v>251700</v>
      </c>
      <c r="E13" s="11">
        <v>251700</v>
      </c>
      <c r="F13" s="11">
        <v>251700</v>
      </c>
      <c r="G13" s="11">
        <v>251700</v>
      </c>
      <c r="H13" s="13"/>
      <c r="I13" s="13"/>
    </row>
    <row r="14" spans="1:11" ht="25.5" outlineLevel="1" x14ac:dyDescent="0.25">
      <c r="A14" s="3" t="s">
        <v>17</v>
      </c>
      <c r="B14" s="3" t="s">
        <v>22</v>
      </c>
      <c r="C14" s="8" t="s">
        <v>23</v>
      </c>
      <c r="D14" s="11">
        <v>100000</v>
      </c>
      <c r="E14" s="11">
        <v>100000</v>
      </c>
      <c r="F14" s="11">
        <v>100000</v>
      </c>
      <c r="G14" s="11">
        <v>100000</v>
      </c>
      <c r="H14" s="13"/>
      <c r="I14" s="13"/>
    </row>
    <row r="15" spans="1:11" ht="25.5" outlineLevel="1" x14ac:dyDescent="0.25">
      <c r="A15" s="3" t="s">
        <v>17</v>
      </c>
      <c r="B15" s="3" t="s">
        <v>24</v>
      </c>
      <c r="C15" s="8" t="s">
        <v>25</v>
      </c>
      <c r="D15" s="11">
        <v>168000</v>
      </c>
      <c r="E15" s="11">
        <v>168000</v>
      </c>
      <c r="F15" s="11">
        <v>168000</v>
      </c>
      <c r="G15" s="11">
        <v>168000</v>
      </c>
      <c r="H15" s="13"/>
      <c r="I15" s="13"/>
    </row>
    <row r="16" spans="1:11" ht="25.5" outlineLevel="1" x14ac:dyDescent="0.25">
      <c r="A16" s="3" t="s">
        <v>17</v>
      </c>
      <c r="B16" s="3" t="s">
        <v>26</v>
      </c>
      <c r="C16" s="8" t="s">
        <v>27</v>
      </c>
      <c r="D16" s="11">
        <v>55000</v>
      </c>
      <c r="E16" s="11">
        <v>55000</v>
      </c>
      <c r="F16" s="11">
        <v>55000</v>
      </c>
      <c r="G16" s="11">
        <v>55000</v>
      </c>
      <c r="H16" s="13"/>
      <c r="I16" s="13"/>
    </row>
    <row r="17" spans="1:9" ht="13.5" x14ac:dyDescent="0.25">
      <c r="A17" s="3" t="s">
        <v>17</v>
      </c>
      <c r="B17" s="3" t="s">
        <v>28</v>
      </c>
      <c r="C17" s="8" t="s">
        <v>29</v>
      </c>
      <c r="D17" s="11">
        <v>78100</v>
      </c>
      <c r="E17" s="11">
        <v>78100</v>
      </c>
      <c r="F17" s="11">
        <v>78100</v>
      </c>
      <c r="G17" s="11">
        <v>78100</v>
      </c>
      <c r="H17" s="13"/>
      <c r="I17" s="13"/>
    </row>
    <row r="18" spans="1:9" ht="13.5" x14ac:dyDescent="0.25">
      <c r="A18" s="4" t="s">
        <v>30</v>
      </c>
      <c r="B18" s="6" t="s">
        <v>1</v>
      </c>
      <c r="C18" s="9" t="s">
        <v>176</v>
      </c>
      <c r="D18" s="12">
        <v>102298899.8</v>
      </c>
      <c r="E18" s="12">
        <v>96973428</v>
      </c>
      <c r="F18" s="12">
        <f>F19+F21+F22+F23+F24+F25+F26+F27+F28+F29+F31+F32+F33+F34+F36+F37+F39+F30+F35+F40</f>
        <v>135626912</v>
      </c>
      <c r="G18" s="12">
        <v>99123909</v>
      </c>
      <c r="H18" s="13"/>
      <c r="I18" s="13"/>
    </row>
    <row r="19" spans="1:9" ht="13.5" x14ac:dyDescent="0.25">
      <c r="A19" s="3" t="s">
        <v>30</v>
      </c>
      <c r="B19" s="3" t="s">
        <v>11</v>
      </c>
      <c r="C19" s="8" t="s">
        <v>12</v>
      </c>
      <c r="D19" s="11">
        <v>3767300</v>
      </c>
      <c r="E19" s="11">
        <v>3767300</v>
      </c>
      <c r="F19" s="11">
        <v>3767300</v>
      </c>
      <c r="G19" s="11">
        <v>3767300</v>
      </c>
      <c r="H19" s="13"/>
      <c r="I19" s="13"/>
    </row>
    <row r="20" spans="1:9" ht="25.5" hidden="1" x14ac:dyDescent="0.25">
      <c r="A20" s="3" t="s">
        <v>30</v>
      </c>
      <c r="B20" s="3" t="s">
        <v>31</v>
      </c>
      <c r="C20" s="8" t="s">
        <v>32</v>
      </c>
      <c r="D20" s="11">
        <v>349637</v>
      </c>
      <c r="E20" s="11">
        <v>0</v>
      </c>
      <c r="F20" s="11"/>
      <c r="G20" s="11">
        <v>0</v>
      </c>
      <c r="H20" s="13"/>
      <c r="I20" s="13"/>
    </row>
    <row r="21" spans="1:9" ht="63.75" x14ac:dyDescent="0.25">
      <c r="A21" s="3" t="s">
        <v>30</v>
      </c>
      <c r="B21" s="3" t="s">
        <v>33</v>
      </c>
      <c r="C21" s="14" t="s">
        <v>34</v>
      </c>
      <c r="D21" s="11">
        <v>21140885</v>
      </c>
      <c r="E21" s="11">
        <v>24107647</v>
      </c>
      <c r="F21" s="11">
        <v>24107647</v>
      </c>
      <c r="G21" s="11">
        <v>26517039</v>
      </c>
      <c r="H21" s="13"/>
      <c r="I21" s="13"/>
    </row>
    <row r="22" spans="1:9" ht="13.5" x14ac:dyDescent="0.25">
      <c r="A22" s="3" t="s">
        <v>30</v>
      </c>
      <c r="B22" s="3" t="s">
        <v>35</v>
      </c>
      <c r="C22" s="8" t="s">
        <v>36</v>
      </c>
      <c r="D22" s="11">
        <v>720000</v>
      </c>
      <c r="E22" s="11">
        <v>0</v>
      </c>
      <c r="F22" s="21">
        <v>1080000</v>
      </c>
      <c r="G22" s="11">
        <v>0</v>
      </c>
      <c r="H22" s="13"/>
      <c r="I22" s="13"/>
    </row>
    <row r="23" spans="1:9" ht="63.75" x14ac:dyDescent="0.25">
      <c r="A23" s="3" t="s">
        <v>30</v>
      </c>
      <c r="B23" s="3" t="s">
        <v>37</v>
      </c>
      <c r="C23" s="14" t="s">
        <v>38</v>
      </c>
      <c r="D23" s="11">
        <v>19725277</v>
      </c>
      <c r="E23" s="11">
        <v>20174824</v>
      </c>
      <c r="F23" s="11">
        <v>20174800</v>
      </c>
      <c r="G23" s="11">
        <v>20704412</v>
      </c>
      <c r="H23" s="13"/>
      <c r="I23" s="13"/>
    </row>
    <row r="24" spans="1:9" ht="63.75" x14ac:dyDescent="0.25">
      <c r="A24" s="3" t="s">
        <v>30</v>
      </c>
      <c r="B24" s="3" t="s">
        <v>39</v>
      </c>
      <c r="C24" s="14" t="s">
        <v>40</v>
      </c>
      <c r="D24" s="11">
        <v>4387736</v>
      </c>
      <c r="E24" s="11">
        <v>5074034</v>
      </c>
      <c r="F24" s="11">
        <v>5074000</v>
      </c>
      <c r="G24" s="11">
        <v>5449334</v>
      </c>
      <c r="H24" s="13"/>
      <c r="I24" s="13"/>
    </row>
    <row r="25" spans="1:9" ht="25.5" x14ac:dyDescent="0.25">
      <c r="A25" s="3" t="s">
        <v>30</v>
      </c>
      <c r="B25" s="3" t="s">
        <v>41</v>
      </c>
      <c r="C25" s="8" t="s">
        <v>42</v>
      </c>
      <c r="D25" s="11">
        <v>5688148</v>
      </c>
      <c r="E25" s="11">
        <v>5592145</v>
      </c>
      <c r="F25" s="11">
        <v>5592145</v>
      </c>
      <c r="G25" s="11">
        <v>5849500</v>
      </c>
      <c r="H25" s="13"/>
      <c r="I25" s="13"/>
    </row>
    <row r="26" spans="1:9" ht="25.5" x14ac:dyDescent="0.25">
      <c r="A26" s="3" t="s">
        <v>30</v>
      </c>
      <c r="B26" s="3" t="s">
        <v>43</v>
      </c>
      <c r="C26" s="8" t="s">
        <v>44</v>
      </c>
      <c r="D26" s="11">
        <v>1130335</v>
      </c>
      <c r="E26" s="11">
        <v>1751550</v>
      </c>
      <c r="F26" s="11">
        <v>1751550</v>
      </c>
      <c r="G26" s="11">
        <v>1751550</v>
      </c>
      <c r="H26" s="13"/>
      <c r="I26" s="13"/>
    </row>
    <row r="27" spans="1:9" ht="25.5" x14ac:dyDescent="0.25">
      <c r="A27" s="3" t="s">
        <v>30</v>
      </c>
      <c r="B27" s="3" t="s">
        <v>45</v>
      </c>
      <c r="C27" s="8" t="s">
        <v>46</v>
      </c>
      <c r="D27" s="11">
        <v>4928133</v>
      </c>
      <c r="E27" s="11">
        <v>5206396</v>
      </c>
      <c r="F27" s="11">
        <v>5206396</v>
      </c>
      <c r="G27" s="11">
        <v>5529599</v>
      </c>
      <c r="H27" s="13"/>
      <c r="I27" s="13"/>
    </row>
    <row r="28" spans="1:9" ht="25.5" x14ac:dyDescent="0.25">
      <c r="A28" s="3" t="s">
        <v>30</v>
      </c>
      <c r="B28" s="3" t="s">
        <v>47</v>
      </c>
      <c r="C28" s="8" t="s">
        <v>48</v>
      </c>
      <c r="D28" s="11">
        <v>5011193</v>
      </c>
      <c r="E28" s="11">
        <v>5285645</v>
      </c>
      <c r="F28" s="11">
        <f>5285645+1108943</f>
        <v>6394588</v>
      </c>
      <c r="G28" s="11">
        <v>5603549</v>
      </c>
      <c r="H28" s="13"/>
      <c r="I28" s="13"/>
    </row>
    <row r="29" spans="1:9" ht="38.25" x14ac:dyDescent="0.25">
      <c r="A29" s="3" t="s">
        <v>30</v>
      </c>
      <c r="B29" s="3" t="s">
        <v>49</v>
      </c>
      <c r="C29" s="8" t="s">
        <v>50</v>
      </c>
      <c r="D29" s="11">
        <v>10846824</v>
      </c>
      <c r="E29" s="11">
        <v>11461512</v>
      </c>
      <c r="F29" s="11">
        <v>11461512</v>
      </c>
      <c r="G29" s="11">
        <v>12177509</v>
      </c>
      <c r="H29" s="13"/>
      <c r="I29" s="13"/>
    </row>
    <row r="30" spans="1:9" ht="25.5" x14ac:dyDescent="0.25">
      <c r="A30" s="3" t="s">
        <v>30</v>
      </c>
      <c r="B30" s="3" t="s">
        <v>51</v>
      </c>
      <c r="C30" s="8" t="s">
        <v>52</v>
      </c>
      <c r="D30" s="11">
        <v>174465</v>
      </c>
      <c r="E30" s="11">
        <v>174465</v>
      </c>
      <c r="F30" s="11">
        <v>174465</v>
      </c>
      <c r="G30" s="11">
        <v>174465</v>
      </c>
      <c r="H30" s="13"/>
      <c r="I30" s="13"/>
    </row>
    <row r="31" spans="1:9" ht="13.5" x14ac:dyDescent="0.25">
      <c r="A31" s="3" t="s">
        <v>30</v>
      </c>
      <c r="B31" s="3" t="s">
        <v>53</v>
      </c>
      <c r="C31" s="8" t="s">
        <v>54</v>
      </c>
      <c r="D31" s="11">
        <v>1699387.8</v>
      </c>
      <c r="E31" s="11">
        <v>1882658</v>
      </c>
      <c r="F31" s="11">
        <v>1882700</v>
      </c>
      <c r="G31" s="11">
        <v>2006913</v>
      </c>
      <c r="H31" s="13"/>
      <c r="I31" s="13"/>
    </row>
    <row r="32" spans="1:9" ht="51" x14ac:dyDescent="0.25">
      <c r="A32" s="3" t="s">
        <v>30</v>
      </c>
      <c r="B32" s="3" t="s">
        <v>55</v>
      </c>
      <c r="C32" s="8" t="s">
        <v>56</v>
      </c>
      <c r="D32" s="11">
        <v>3952731</v>
      </c>
      <c r="E32" s="11">
        <v>3976748</v>
      </c>
      <c r="F32" s="11">
        <v>3976748</v>
      </c>
      <c r="G32" s="11">
        <v>4005953</v>
      </c>
      <c r="H32" s="13"/>
      <c r="I32" s="13"/>
    </row>
    <row r="33" spans="1:9" ht="25.5" x14ac:dyDescent="0.25">
      <c r="A33" s="3" t="s">
        <v>30</v>
      </c>
      <c r="B33" s="3" t="s">
        <v>57</v>
      </c>
      <c r="C33" s="8" t="s">
        <v>58</v>
      </c>
      <c r="D33" s="11">
        <v>5098163</v>
      </c>
      <c r="E33" s="11">
        <v>4800384</v>
      </c>
      <c r="F33" s="11">
        <v>4800384</v>
      </c>
      <c r="G33" s="11">
        <v>4853280</v>
      </c>
      <c r="H33" s="13"/>
      <c r="I33" s="13"/>
    </row>
    <row r="34" spans="1:9" ht="25.5" x14ac:dyDescent="0.25">
      <c r="A34" s="3" t="s">
        <v>30</v>
      </c>
      <c r="B34" s="3" t="s">
        <v>59</v>
      </c>
      <c r="C34" s="8" t="s">
        <v>60</v>
      </c>
      <c r="D34" s="11">
        <v>589237</v>
      </c>
      <c r="E34" s="11">
        <v>602588</v>
      </c>
      <c r="F34" s="11">
        <v>602588</v>
      </c>
      <c r="G34" s="11">
        <v>617974</v>
      </c>
      <c r="H34" s="13"/>
      <c r="I34" s="13"/>
    </row>
    <row r="35" spans="1:9" ht="25.5" x14ac:dyDescent="0.25">
      <c r="A35" s="3" t="s">
        <v>30</v>
      </c>
      <c r="B35" s="3" t="s">
        <v>61</v>
      </c>
      <c r="C35" s="8" t="s">
        <v>52</v>
      </c>
      <c r="D35" s="11">
        <v>115532</v>
      </c>
      <c r="E35" s="11">
        <v>115532</v>
      </c>
      <c r="F35" s="11">
        <v>115532</v>
      </c>
      <c r="G35" s="11">
        <v>115532</v>
      </c>
      <c r="H35" s="13"/>
      <c r="I35" s="13"/>
    </row>
    <row r="36" spans="1:9" ht="25.5" x14ac:dyDescent="0.25">
      <c r="A36" s="3" t="s">
        <v>30</v>
      </c>
      <c r="B36" s="3" t="s">
        <v>62</v>
      </c>
      <c r="C36" s="8" t="s">
        <v>63</v>
      </c>
      <c r="D36" s="11">
        <v>1163000</v>
      </c>
      <c r="E36" s="11">
        <v>0</v>
      </c>
      <c r="F36" s="11">
        <v>2861182</v>
      </c>
      <c r="G36" s="11">
        <v>0</v>
      </c>
      <c r="H36" s="13"/>
      <c r="I36" s="13"/>
    </row>
    <row r="37" spans="1:9" ht="24.75" customHeight="1" x14ac:dyDescent="0.25">
      <c r="A37" s="3" t="s">
        <v>30</v>
      </c>
      <c r="B37" s="3" t="s">
        <v>64</v>
      </c>
      <c r="C37" s="8" t="s">
        <v>65</v>
      </c>
      <c r="D37" s="11">
        <v>5208529</v>
      </c>
      <c r="E37" s="11">
        <v>0</v>
      </c>
      <c r="F37" s="11">
        <v>2000000</v>
      </c>
      <c r="G37" s="11">
        <v>0</v>
      </c>
      <c r="H37" s="13"/>
      <c r="I37" s="13"/>
    </row>
    <row r="38" spans="1:9" ht="38.25" hidden="1" x14ac:dyDescent="0.25">
      <c r="A38" s="3" t="s">
        <v>30</v>
      </c>
      <c r="B38" s="3" t="s">
        <v>66</v>
      </c>
      <c r="C38" s="8" t="s">
        <v>67</v>
      </c>
      <c r="D38" s="11">
        <v>934500</v>
      </c>
      <c r="E38" s="11">
        <v>0</v>
      </c>
      <c r="F38" s="11"/>
      <c r="G38" s="11">
        <v>0</v>
      </c>
      <c r="H38" s="13"/>
      <c r="I38" s="13"/>
    </row>
    <row r="39" spans="1:9" ht="25.5" x14ac:dyDescent="0.25">
      <c r="A39" s="3" t="s">
        <v>30</v>
      </c>
      <c r="B39" s="3" t="s">
        <v>68</v>
      </c>
      <c r="C39" s="8" t="s">
        <v>69</v>
      </c>
      <c r="D39" s="11">
        <v>5667887</v>
      </c>
      <c r="E39" s="11">
        <v>3000000</v>
      </c>
      <c r="F39" s="11">
        <f>1200000+9700000+600000+200000+270000+20000+80000+70000+170000+250000+70000+85000+35000+60000+100000+80000+150000+405000+100000+125000+150000+50000+12000+5000+150000+640000+30000+8000+150000+13894839+1204336+493200+130000+250000+1500000+500000+149000+17000</f>
        <v>33103375</v>
      </c>
      <c r="G39" s="11">
        <v>0</v>
      </c>
      <c r="H39" s="13"/>
      <c r="I39" s="13"/>
    </row>
    <row r="40" spans="1:9" ht="13.5" x14ac:dyDescent="0.25">
      <c r="A40" s="15" t="s">
        <v>30</v>
      </c>
      <c r="B40" s="16"/>
      <c r="C40" s="17" t="s">
        <v>184</v>
      </c>
      <c r="D40" s="27"/>
      <c r="E40" s="27"/>
      <c r="F40" s="27">
        <v>1500000</v>
      </c>
      <c r="G40" s="27"/>
      <c r="H40" s="13"/>
      <c r="I40" s="13"/>
    </row>
    <row r="41" spans="1:9" ht="13.5" x14ac:dyDescent="0.25">
      <c r="A41" s="4" t="s">
        <v>70</v>
      </c>
      <c r="B41" s="6" t="s">
        <v>1</v>
      </c>
      <c r="C41" s="9" t="s">
        <v>177</v>
      </c>
      <c r="D41" s="12">
        <v>32413482</v>
      </c>
      <c r="E41" s="12">
        <v>39030272</v>
      </c>
      <c r="F41" s="12">
        <f>F42+F53+F44+F51+F43+F50+F55</f>
        <v>40500240</v>
      </c>
      <c r="G41" s="12">
        <v>41309975</v>
      </c>
      <c r="H41" s="13"/>
      <c r="I41" s="13"/>
    </row>
    <row r="42" spans="1:9" ht="13.5" x14ac:dyDescent="0.25">
      <c r="A42" s="3" t="s">
        <v>70</v>
      </c>
      <c r="B42" s="3" t="s">
        <v>11</v>
      </c>
      <c r="C42" s="8" t="s">
        <v>12</v>
      </c>
      <c r="D42" s="11">
        <v>3275600</v>
      </c>
      <c r="E42" s="11">
        <v>3022400</v>
      </c>
      <c r="F42" s="11">
        <v>3022400</v>
      </c>
      <c r="G42" s="11">
        <v>3022400</v>
      </c>
      <c r="H42" s="13"/>
      <c r="I42" s="13"/>
    </row>
    <row r="43" spans="1:9" ht="25.5" x14ac:dyDescent="0.25">
      <c r="A43" s="3" t="s">
        <v>70</v>
      </c>
      <c r="B43" s="3" t="s">
        <v>71</v>
      </c>
      <c r="C43" s="8" t="s">
        <v>185</v>
      </c>
      <c r="D43" s="11">
        <v>770000</v>
      </c>
      <c r="E43" s="11">
        <v>770000</v>
      </c>
      <c r="F43" s="11">
        <v>878000</v>
      </c>
      <c r="G43" s="11">
        <v>770000</v>
      </c>
      <c r="H43" s="13"/>
      <c r="I43" s="13"/>
    </row>
    <row r="44" spans="1:9" ht="25.5" x14ac:dyDescent="0.25">
      <c r="A44" s="3" t="s">
        <v>70</v>
      </c>
      <c r="B44" s="3" t="s">
        <v>73</v>
      </c>
      <c r="C44" s="8" t="s">
        <v>74</v>
      </c>
      <c r="D44" s="11">
        <v>11729035</v>
      </c>
      <c r="E44" s="11">
        <v>13482809</v>
      </c>
      <c r="F44" s="125">
        <v>25599500</v>
      </c>
      <c r="G44" s="11">
        <v>15502902</v>
      </c>
      <c r="H44" s="13"/>
      <c r="I44" s="13"/>
    </row>
    <row r="45" spans="1:9" ht="13.5" x14ac:dyDescent="0.25">
      <c r="A45" s="3" t="s">
        <v>70</v>
      </c>
      <c r="B45" s="3" t="s">
        <v>75</v>
      </c>
      <c r="C45" s="8" t="s">
        <v>76</v>
      </c>
      <c r="D45" s="11">
        <v>2448790</v>
      </c>
      <c r="E45" s="11">
        <v>2901174</v>
      </c>
      <c r="F45" s="127"/>
      <c r="G45" s="11">
        <v>3482718</v>
      </c>
      <c r="H45" s="13"/>
      <c r="I45" s="13"/>
    </row>
    <row r="46" spans="1:9" ht="25.5" x14ac:dyDescent="0.25">
      <c r="A46" s="3" t="s">
        <v>70</v>
      </c>
      <c r="B46" s="3" t="s">
        <v>77</v>
      </c>
      <c r="C46" s="8" t="s">
        <v>78</v>
      </c>
      <c r="D46" s="11">
        <v>992074</v>
      </c>
      <c r="E46" s="11">
        <v>1175358</v>
      </c>
      <c r="F46" s="127"/>
      <c r="G46" s="11">
        <v>1410958</v>
      </c>
      <c r="H46" s="13"/>
      <c r="I46" s="13"/>
    </row>
    <row r="47" spans="1:9" ht="25.5" x14ac:dyDescent="0.25">
      <c r="A47" s="3" t="s">
        <v>70</v>
      </c>
      <c r="B47" s="3" t="s">
        <v>79</v>
      </c>
      <c r="C47" s="8" t="s">
        <v>80</v>
      </c>
      <c r="D47" s="11">
        <v>623769</v>
      </c>
      <c r="E47" s="11">
        <v>738982</v>
      </c>
      <c r="F47" s="127"/>
      <c r="G47" s="11">
        <v>887084</v>
      </c>
      <c r="H47" s="13"/>
      <c r="I47" s="13"/>
    </row>
    <row r="48" spans="1:9" ht="33" customHeight="1" x14ac:dyDescent="0.25">
      <c r="A48" s="3" t="s">
        <v>70</v>
      </c>
      <c r="B48" s="3" t="s">
        <v>81</v>
      </c>
      <c r="C48" s="8" t="s">
        <v>82</v>
      </c>
      <c r="D48" s="11">
        <v>1670117</v>
      </c>
      <c r="E48" s="11">
        <v>1978691</v>
      </c>
      <c r="F48" s="127"/>
      <c r="G48" s="11">
        <v>2375347</v>
      </c>
      <c r="H48" s="13"/>
      <c r="I48" s="13"/>
    </row>
    <row r="49" spans="1:9" ht="20.25" customHeight="1" x14ac:dyDescent="0.25">
      <c r="A49" s="3" t="s">
        <v>70</v>
      </c>
      <c r="B49" s="3" t="s">
        <v>83</v>
      </c>
      <c r="C49" s="8" t="s">
        <v>84</v>
      </c>
      <c r="D49" s="11">
        <v>4485497</v>
      </c>
      <c r="E49" s="11">
        <v>5322458</v>
      </c>
      <c r="F49" s="126"/>
      <c r="G49" s="11">
        <v>6398566</v>
      </c>
      <c r="H49" s="13"/>
      <c r="I49" s="13"/>
    </row>
    <row r="50" spans="1:9" ht="29.25" customHeight="1" x14ac:dyDescent="0.25">
      <c r="A50" s="3" t="s">
        <v>70</v>
      </c>
      <c r="B50" s="3" t="s">
        <v>85</v>
      </c>
      <c r="C50" s="8" t="s">
        <v>86</v>
      </c>
      <c r="D50" s="11">
        <v>204800</v>
      </c>
      <c r="E50" s="11">
        <v>0</v>
      </c>
      <c r="F50" s="11"/>
      <c r="G50" s="11">
        <v>0</v>
      </c>
      <c r="H50" s="13"/>
      <c r="I50" s="13"/>
    </row>
    <row r="51" spans="1:9" ht="38.25" x14ac:dyDescent="0.25">
      <c r="A51" s="3" t="s">
        <v>70</v>
      </c>
      <c r="B51" s="3" t="s">
        <v>66</v>
      </c>
      <c r="C51" s="8" t="s">
        <v>67</v>
      </c>
      <c r="D51" s="11">
        <v>2065500</v>
      </c>
      <c r="E51" s="11">
        <v>4000000</v>
      </c>
      <c r="F51" s="125">
        <v>4861000</v>
      </c>
      <c r="G51" s="11">
        <v>3461000</v>
      </c>
      <c r="H51" s="13"/>
      <c r="I51" s="13"/>
    </row>
    <row r="52" spans="1:9" ht="37.5" customHeight="1" x14ac:dyDescent="0.25">
      <c r="A52" s="3" t="s">
        <v>70</v>
      </c>
      <c r="B52" s="3" t="s">
        <v>87</v>
      </c>
      <c r="C52" s="8" t="s">
        <v>88</v>
      </c>
      <c r="D52" s="11">
        <v>100000</v>
      </c>
      <c r="E52" s="11">
        <v>239400</v>
      </c>
      <c r="F52" s="126"/>
      <c r="G52" s="11">
        <v>100000</v>
      </c>
      <c r="H52" s="13"/>
      <c r="I52" s="13"/>
    </row>
    <row r="53" spans="1:9" ht="25.5" x14ac:dyDescent="0.25">
      <c r="A53" s="3" t="s">
        <v>70</v>
      </c>
      <c r="B53" s="3" t="s">
        <v>89</v>
      </c>
      <c r="C53" s="8" t="s">
        <v>90</v>
      </c>
      <c r="D53" s="11">
        <v>399000</v>
      </c>
      <c r="E53" s="11">
        <v>399000</v>
      </c>
      <c r="F53" s="125">
        <v>3534000</v>
      </c>
      <c r="G53" s="11">
        <v>399000</v>
      </c>
      <c r="H53" s="13"/>
      <c r="I53" s="13"/>
    </row>
    <row r="54" spans="1:9" ht="25.5" x14ac:dyDescent="0.25">
      <c r="A54" s="3" t="s">
        <v>70</v>
      </c>
      <c r="B54" s="3" t="s">
        <v>91</v>
      </c>
      <c r="C54" s="8" t="s">
        <v>92</v>
      </c>
      <c r="D54" s="11">
        <v>2625000</v>
      </c>
      <c r="E54" s="11">
        <v>3000000</v>
      </c>
      <c r="F54" s="126"/>
      <c r="G54" s="11">
        <v>2000000</v>
      </c>
      <c r="H54" s="13"/>
      <c r="I54" s="13"/>
    </row>
    <row r="55" spans="1:9" ht="30" customHeight="1" x14ac:dyDescent="0.25">
      <c r="A55" s="3" t="s">
        <v>70</v>
      </c>
      <c r="B55" s="3" t="s">
        <v>93</v>
      </c>
      <c r="C55" s="8" t="s">
        <v>94</v>
      </c>
      <c r="D55" s="11">
        <v>1024300</v>
      </c>
      <c r="E55" s="11">
        <v>2000000</v>
      </c>
      <c r="F55" s="11">
        <v>2605340</v>
      </c>
      <c r="G55" s="11">
        <v>1500000</v>
      </c>
      <c r="H55" s="13"/>
      <c r="I55" s="13"/>
    </row>
    <row r="56" spans="1:9" ht="13.5" x14ac:dyDescent="0.25">
      <c r="A56" s="4" t="s">
        <v>95</v>
      </c>
      <c r="B56" s="6" t="s">
        <v>1</v>
      </c>
      <c r="C56" s="9" t="s">
        <v>178</v>
      </c>
      <c r="D56" s="12">
        <v>17961706.199999999</v>
      </c>
      <c r="E56" s="12">
        <v>20200060</v>
      </c>
      <c r="F56" s="12">
        <f>F57+F58+F59+F63+F64+F65+F66+F67+F68+F69+F70</f>
        <v>26836872</v>
      </c>
      <c r="G56" s="12">
        <v>19700219</v>
      </c>
      <c r="H56" s="13"/>
      <c r="I56" s="13"/>
    </row>
    <row r="57" spans="1:9" ht="13.5" x14ac:dyDescent="0.25">
      <c r="A57" s="3" t="s">
        <v>95</v>
      </c>
      <c r="B57" s="3" t="s">
        <v>96</v>
      </c>
      <c r="C57" s="8" t="s">
        <v>97</v>
      </c>
      <c r="D57" s="11">
        <v>1069400</v>
      </c>
      <c r="E57" s="11">
        <v>1069400</v>
      </c>
      <c r="F57" s="11">
        <v>1069400</v>
      </c>
      <c r="G57" s="11">
        <v>1069400</v>
      </c>
      <c r="H57" s="13"/>
      <c r="I57" s="13"/>
    </row>
    <row r="58" spans="1:9" ht="13.5" x14ac:dyDescent="0.25">
      <c r="A58" s="3" t="s">
        <v>95</v>
      </c>
      <c r="B58" s="3" t="s">
        <v>11</v>
      </c>
      <c r="C58" s="8" t="s">
        <v>12</v>
      </c>
      <c r="D58" s="11">
        <v>11633765</v>
      </c>
      <c r="E58" s="11">
        <v>12266860</v>
      </c>
      <c r="F58" s="11">
        <v>12266860</v>
      </c>
      <c r="G58" s="11">
        <v>12267019</v>
      </c>
      <c r="H58" s="13"/>
      <c r="I58" s="13"/>
    </row>
    <row r="59" spans="1:9" ht="13.5" x14ac:dyDescent="0.25">
      <c r="A59" s="3" t="s">
        <v>95</v>
      </c>
      <c r="B59" s="3" t="s">
        <v>98</v>
      </c>
      <c r="C59" s="8" t="s">
        <v>99</v>
      </c>
      <c r="D59" s="11">
        <v>744363</v>
      </c>
      <c r="E59" s="11">
        <v>2000000</v>
      </c>
      <c r="F59" s="11">
        <f>F60+F61+F62</f>
        <v>8095000</v>
      </c>
      <c r="G59" s="11">
        <v>1500000</v>
      </c>
      <c r="H59" s="13"/>
      <c r="I59" s="13"/>
    </row>
    <row r="60" spans="1:9" ht="13.5" x14ac:dyDescent="0.25">
      <c r="A60" s="3"/>
      <c r="B60" s="3"/>
      <c r="C60" s="8" t="s">
        <v>168</v>
      </c>
      <c r="D60" s="11"/>
      <c r="E60" s="11"/>
      <c r="F60" s="11">
        <v>2000000</v>
      </c>
      <c r="G60" s="11"/>
      <c r="H60" s="13"/>
      <c r="I60" s="13"/>
    </row>
    <row r="61" spans="1:9" ht="13.5" x14ac:dyDescent="0.25">
      <c r="A61" s="3"/>
      <c r="B61" s="3"/>
      <c r="C61" s="8" t="s">
        <v>166</v>
      </c>
      <c r="D61" s="11"/>
      <c r="E61" s="11"/>
      <c r="F61" s="11">
        <v>5095000</v>
      </c>
      <c r="G61" s="11"/>
      <c r="H61" s="13"/>
      <c r="I61" s="13"/>
    </row>
    <row r="62" spans="1:9" ht="13.5" x14ac:dyDescent="0.25">
      <c r="A62" s="3"/>
      <c r="B62" s="3"/>
      <c r="C62" s="8" t="s">
        <v>167</v>
      </c>
      <c r="D62" s="11"/>
      <c r="E62" s="11"/>
      <c r="F62" s="11">
        <v>1000000</v>
      </c>
      <c r="G62" s="11"/>
      <c r="H62" s="13"/>
      <c r="I62" s="13"/>
    </row>
    <row r="63" spans="1:9" ht="38.25" x14ac:dyDescent="0.25">
      <c r="A63" s="3" t="s">
        <v>95</v>
      </c>
      <c r="B63" s="3" t="s">
        <v>100</v>
      </c>
      <c r="C63" s="8" t="s">
        <v>101</v>
      </c>
      <c r="D63" s="11">
        <v>150748</v>
      </c>
      <c r="E63" s="11">
        <v>396000</v>
      </c>
      <c r="F63" s="11">
        <v>396000</v>
      </c>
      <c r="G63" s="11">
        <v>396000</v>
      </c>
      <c r="H63" s="13"/>
      <c r="I63" s="13"/>
    </row>
    <row r="64" spans="1:9" ht="51" x14ac:dyDescent="0.25">
      <c r="A64" s="3" t="s">
        <v>95</v>
      </c>
      <c r="B64" s="3" t="s">
        <v>102</v>
      </c>
      <c r="C64" s="14" t="s">
        <v>103</v>
      </c>
      <c r="D64" s="11">
        <v>147371</v>
      </c>
      <c r="E64" s="11">
        <v>400000</v>
      </c>
      <c r="F64" s="11">
        <v>400000</v>
      </c>
      <c r="G64" s="11">
        <v>400000</v>
      </c>
      <c r="H64" s="13"/>
      <c r="I64" s="13"/>
    </row>
    <row r="65" spans="1:9" ht="51" x14ac:dyDescent="0.25">
      <c r="A65" s="3" t="s">
        <v>95</v>
      </c>
      <c r="B65" s="3" t="s">
        <v>104</v>
      </c>
      <c r="C65" s="14" t="s">
        <v>105</v>
      </c>
      <c r="D65" s="11">
        <v>163259.20000000001</v>
      </c>
      <c r="E65" s="11">
        <v>165000</v>
      </c>
      <c r="F65" s="11">
        <v>165000</v>
      </c>
      <c r="G65" s="11">
        <v>165000</v>
      </c>
      <c r="H65" s="13"/>
      <c r="I65" s="13"/>
    </row>
    <row r="66" spans="1:9" ht="13.5" x14ac:dyDescent="0.25">
      <c r="A66" s="3" t="s">
        <v>95</v>
      </c>
      <c r="B66" s="3" t="s">
        <v>28</v>
      </c>
      <c r="C66" s="8" t="s">
        <v>29</v>
      </c>
      <c r="D66" s="11">
        <v>761500</v>
      </c>
      <c r="E66" s="11">
        <v>711500</v>
      </c>
      <c r="F66" s="11">
        <v>711500</v>
      </c>
      <c r="G66" s="11">
        <v>711500</v>
      </c>
      <c r="H66" s="13"/>
      <c r="I66" s="13"/>
    </row>
    <row r="67" spans="1:9" ht="13.5" x14ac:dyDescent="0.25">
      <c r="A67" s="3" t="s">
        <v>95</v>
      </c>
      <c r="B67" s="3" t="s">
        <v>106</v>
      </c>
      <c r="C67" s="8" t="s">
        <v>107</v>
      </c>
      <c r="D67" s="11">
        <v>1936300</v>
      </c>
      <c r="E67" s="11">
        <v>1936300</v>
      </c>
      <c r="F67" s="11">
        <v>1936300</v>
      </c>
      <c r="G67" s="11">
        <v>1936300</v>
      </c>
      <c r="H67" s="13"/>
      <c r="I67" s="13"/>
    </row>
    <row r="68" spans="1:9" ht="13.5" x14ac:dyDescent="0.25">
      <c r="A68" s="3" t="s">
        <v>95</v>
      </c>
      <c r="B68" s="3" t="s">
        <v>108</v>
      </c>
      <c r="C68" s="8" t="s">
        <v>109</v>
      </c>
      <c r="D68" s="11">
        <v>205000</v>
      </c>
      <c r="E68" s="11">
        <v>205000</v>
      </c>
      <c r="F68" s="11">
        <v>205000</v>
      </c>
      <c r="G68" s="11">
        <v>205000</v>
      </c>
      <c r="H68" s="13"/>
      <c r="I68" s="13"/>
    </row>
    <row r="69" spans="1:9" ht="38.25" x14ac:dyDescent="0.25">
      <c r="A69" s="3" t="s">
        <v>95</v>
      </c>
      <c r="B69" s="3" t="s">
        <v>110</v>
      </c>
      <c r="C69" s="8" t="s">
        <v>111</v>
      </c>
      <c r="D69" s="11">
        <v>1050000</v>
      </c>
      <c r="E69" s="11">
        <v>1050000</v>
      </c>
      <c r="F69" s="11">
        <v>1050000</v>
      </c>
      <c r="G69" s="11">
        <v>1050000</v>
      </c>
      <c r="H69" s="13"/>
      <c r="I69" s="13"/>
    </row>
    <row r="70" spans="1:9" ht="25.5" x14ac:dyDescent="0.25">
      <c r="A70" s="3" t="s">
        <v>95</v>
      </c>
      <c r="B70" s="3" t="s">
        <v>112</v>
      </c>
      <c r="C70" s="8" t="s">
        <v>113</v>
      </c>
      <c r="D70" s="11">
        <v>100000</v>
      </c>
      <c r="E70" s="11">
        <v>0</v>
      </c>
      <c r="F70" s="11">
        <v>541812</v>
      </c>
      <c r="G70" s="11">
        <v>0</v>
      </c>
      <c r="H70" s="13"/>
      <c r="I70" s="13"/>
    </row>
    <row r="71" spans="1:9" ht="13.5" x14ac:dyDescent="0.25">
      <c r="A71" s="4" t="s">
        <v>114</v>
      </c>
      <c r="B71" s="6" t="s">
        <v>1</v>
      </c>
      <c r="C71" s="9" t="s">
        <v>179</v>
      </c>
      <c r="D71" s="12">
        <v>8205400</v>
      </c>
      <c r="E71" s="12">
        <v>3420700</v>
      </c>
      <c r="F71" s="12">
        <f>F72+F73+F74+F75</f>
        <v>13733200</v>
      </c>
      <c r="G71" s="12">
        <v>2885700</v>
      </c>
      <c r="H71" s="13"/>
      <c r="I71" s="13"/>
    </row>
    <row r="72" spans="1:9" ht="13.5" x14ac:dyDescent="0.25">
      <c r="A72" s="3" t="s">
        <v>114</v>
      </c>
      <c r="B72" s="3" t="s">
        <v>11</v>
      </c>
      <c r="C72" s="8" t="s">
        <v>12</v>
      </c>
      <c r="D72" s="11">
        <v>2891700</v>
      </c>
      <c r="E72" s="11">
        <v>2885700</v>
      </c>
      <c r="F72" s="11">
        <v>2885700</v>
      </c>
      <c r="G72" s="11">
        <v>2885700</v>
      </c>
      <c r="H72" s="13"/>
      <c r="I72" s="13"/>
    </row>
    <row r="73" spans="1:9" ht="25.5" x14ac:dyDescent="0.25">
      <c r="A73" s="3" t="s">
        <v>114</v>
      </c>
      <c r="B73" s="3" t="s">
        <v>117</v>
      </c>
      <c r="C73" s="8" t="s">
        <v>118</v>
      </c>
      <c r="D73" s="11">
        <v>4038700</v>
      </c>
      <c r="E73" s="11">
        <v>0</v>
      </c>
      <c r="F73" s="11">
        <v>8300000</v>
      </c>
      <c r="G73" s="11">
        <v>0</v>
      </c>
      <c r="H73" s="13"/>
      <c r="I73" s="13"/>
    </row>
    <row r="74" spans="1:9" ht="25.5" x14ac:dyDescent="0.25">
      <c r="A74" s="3" t="s">
        <v>114</v>
      </c>
      <c r="B74" s="3" t="s">
        <v>115</v>
      </c>
      <c r="C74" s="8" t="s">
        <v>116</v>
      </c>
      <c r="D74" s="11">
        <v>535000</v>
      </c>
      <c r="E74" s="11">
        <v>535000</v>
      </c>
      <c r="F74" s="19">
        <v>1025000</v>
      </c>
      <c r="G74" s="11">
        <v>0</v>
      </c>
      <c r="H74" s="13"/>
      <c r="I74" s="13"/>
    </row>
    <row r="75" spans="1:9" ht="25.5" x14ac:dyDescent="0.25">
      <c r="A75" s="3" t="s">
        <v>114</v>
      </c>
      <c r="B75" s="3" t="s">
        <v>119</v>
      </c>
      <c r="C75" s="8" t="s">
        <v>120</v>
      </c>
      <c r="D75" s="11">
        <v>740000</v>
      </c>
      <c r="E75" s="11">
        <v>0</v>
      </c>
      <c r="F75" s="20">
        <v>1522500</v>
      </c>
      <c r="G75" s="11">
        <v>0</v>
      </c>
      <c r="H75" s="13"/>
      <c r="I75" s="13"/>
    </row>
    <row r="76" spans="1:9" ht="13.5" x14ac:dyDescent="0.25">
      <c r="A76" s="4" t="s">
        <v>121</v>
      </c>
      <c r="B76" s="6" t="s">
        <v>1</v>
      </c>
      <c r="C76" s="9" t="s">
        <v>180</v>
      </c>
      <c r="D76" s="12">
        <v>2199000</v>
      </c>
      <c r="E76" s="12">
        <v>2435000</v>
      </c>
      <c r="F76" s="12">
        <f>F77+F78</f>
        <v>2435000</v>
      </c>
      <c r="G76" s="12">
        <v>2435000</v>
      </c>
      <c r="H76" s="13"/>
      <c r="I76" s="13"/>
    </row>
    <row r="77" spans="1:9" ht="13.5" x14ac:dyDescent="0.25">
      <c r="A77" s="3" t="s">
        <v>121</v>
      </c>
      <c r="B77" s="3" t="s">
        <v>11</v>
      </c>
      <c r="C77" s="8" t="s">
        <v>12</v>
      </c>
      <c r="D77" s="11">
        <v>1292800</v>
      </c>
      <c r="E77" s="11">
        <v>1528800</v>
      </c>
      <c r="F77" s="11">
        <v>1528800</v>
      </c>
      <c r="G77" s="11">
        <v>1528800</v>
      </c>
      <c r="H77" s="13"/>
      <c r="I77" s="13"/>
    </row>
    <row r="78" spans="1:9" ht="25.5" x14ac:dyDescent="0.25">
      <c r="A78" s="3" t="s">
        <v>121</v>
      </c>
      <c r="B78" s="3" t="s">
        <v>122</v>
      </c>
      <c r="C78" s="8" t="s">
        <v>123</v>
      </c>
      <c r="D78" s="11">
        <v>906200</v>
      </c>
      <c r="E78" s="11">
        <v>906200</v>
      </c>
      <c r="F78" s="11">
        <v>906200</v>
      </c>
      <c r="G78" s="11">
        <v>906200</v>
      </c>
      <c r="H78" s="13"/>
      <c r="I78" s="13"/>
    </row>
    <row r="79" spans="1:9" ht="13.5" x14ac:dyDescent="0.25">
      <c r="A79" s="4" t="s">
        <v>124</v>
      </c>
      <c r="B79" s="6" t="s">
        <v>1</v>
      </c>
      <c r="C79" s="9" t="s">
        <v>181</v>
      </c>
      <c r="D79" s="12">
        <v>58483294.350000001</v>
      </c>
      <c r="E79" s="12">
        <v>33209680</v>
      </c>
      <c r="F79" s="12">
        <f>F80+F81+F87+F88+F82+F85+F89+F90</f>
        <v>42952980</v>
      </c>
      <c r="G79" s="12">
        <v>24155800</v>
      </c>
      <c r="H79" s="13"/>
      <c r="I79" s="13"/>
    </row>
    <row r="80" spans="1:9" ht="13.5" x14ac:dyDescent="0.25">
      <c r="A80" s="3" t="s">
        <v>124</v>
      </c>
      <c r="B80" s="3" t="s">
        <v>11</v>
      </c>
      <c r="C80" s="8" t="s">
        <v>12</v>
      </c>
      <c r="D80" s="11">
        <v>4061846</v>
      </c>
      <c r="E80" s="11">
        <v>3548800</v>
      </c>
      <c r="F80" s="11">
        <v>3548800</v>
      </c>
      <c r="G80" s="11">
        <v>3548800</v>
      </c>
      <c r="H80" s="13"/>
      <c r="I80" s="13"/>
    </row>
    <row r="81" spans="1:9" ht="25.5" x14ac:dyDescent="0.25">
      <c r="A81" s="3" t="s">
        <v>124</v>
      </c>
      <c r="B81" s="3" t="s">
        <v>125</v>
      </c>
      <c r="C81" s="8" t="s">
        <v>126</v>
      </c>
      <c r="D81" s="11">
        <v>10070613</v>
      </c>
      <c r="E81" s="11">
        <v>13228000</v>
      </c>
      <c r="F81" s="11">
        <v>11128000</v>
      </c>
      <c r="G81" s="11">
        <v>20607000</v>
      </c>
      <c r="H81" s="13"/>
      <c r="I81" s="13"/>
    </row>
    <row r="82" spans="1:9" ht="24" customHeight="1" x14ac:dyDescent="0.25">
      <c r="A82" s="3" t="s">
        <v>124</v>
      </c>
      <c r="B82" s="3" t="s">
        <v>127</v>
      </c>
      <c r="C82" s="8" t="s">
        <v>169</v>
      </c>
      <c r="D82" s="11">
        <v>2190000</v>
      </c>
      <c r="E82" s="11">
        <v>0</v>
      </c>
      <c r="F82" s="11">
        <f>623000+3180000</f>
        <v>3803000</v>
      </c>
      <c r="G82" s="11">
        <v>0</v>
      </c>
      <c r="H82" s="13"/>
      <c r="I82" s="13"/>
    </row>
    <row r="83" spans="1:9" ht="25.5" hidden="1" x14ac:dyDescent="0.25">
      <c r="A83" s="3" t="s">
        <v>124</v>
      </c>
      <c r="B83" s="3" t="s">
        <v>128</v>
      </c>
      <c r="C83" s="8" t="s">
        <v>129</v>
      </c>
      <c r="D83" s="11">
        <v>69300</v>
      </c>
      <c r="E83" s="11">
        <v>0</v>
      </c>
      <c r="F83" s="11"/>
      <c r="G83" s="11">
        <v>0</v>
      </c>
      <c r="H83" s="13"/>
      <c r="I83" s="13"/>
    </row>
    <row r="84" spans="1:9" ht="25.5" hidden="1" x14ac:dyDescent="0.25">
      <c r="A84" s="3" t="s">
        <v>124</v>
      </c>
      <c r="B84" s="3" t="s">
        <v>130</v>
      </c>
      <c r="C84" s="8" t="s">
        <v>131</v>
      </c>
      <c r="D84" s="11">
        <v>8156000</v>
      </c>
      <c r="E84" s="11">
        <v>0</v>
      </c>
      <c r="F84" s="11"/>
      <c r="G84" s="11">
        <v>0</v>
      </c>
      <c r="H84" s="13"/>
      <c r="I84" s="13"/>
    </row>
    <row r="85" spans="1:9" ht="24.75" customHeight="1" x14ac:dyDescent="0.25">
      <c r="A85" s="3" t="s">
        <v>124</v>
      </c>
      <c r="B85" s="3" t="s">
        <v>132</v>
      </c>
      <c r="C85" s="8" t="s">
        <v>133</v>
      </c>
      <c r="D85" s="11">
        <v>0</v>
      </c>
      <c r="E85" s="11">
        <v>2641000</v>
      </c>
      <c r="F85" s="11">
        <v>8333500</v>
      </c>
      <c r="G85" s="11">
        <v>0</v>
      </c>
      <c r="H85" s="13"/>
      <c r="I85" s="13"/>
    </row>
    <row r="86" spans="1:9" ht="51" hidden="1" x14ac:dyDescent="0.25">
      <c r="A86" s="3" t="s">
        <v>124</v>
      </c>
      <c r="B86" s="3" t="s">
        <v>134</v>
      </c>
      <c r="C86" s="8" t="s">
        <v>135</v>
      </c>
      <c r="D86" s="11">
        <v>675094.62</v>
      </c>
      <c r="E86" s="11">
        <v>0</v>
      </c>
      <c r="F86" s="11"/>
      <c r="G86" s="11">
        <v>0</v>
      </c>
      <c r="H86" s="13"/>
      <c r="I86" s="13"/>
    </row>
    <row r="87" spans="1:9" ht="63.75" x14ac:dyDescent="0.25">
      <c r="A87" s="3" t="s">
        <v>124</v>
      </c>
      <c r="B87" s="3" t="s">
        <v>136</v>
      </c>
      <c r="C87" s="14" t="s">
        <v>137</v>
      </c>
      <c r="D87" s="11">
        <v>6372990.7300000004</v>
      </c>
      <c r="E87" s="11">
        <v>6506000</v>
      </c>
      <c r="F87" s="11">
        <v>1655500</v>
      </c>
      <c r="G87" s="11">
        <v>0</v>
      </c>
      <c r="H87" s="13"/>
      <c r="I87" s="13"/>
    </row>
    <row r="88" spans="1:9" ht="32.25" customHeight="1" x14ac:dyDescent="0.25">
      <c r="A88" s="3" t="s">
        <v>124</v>
      </c>
      <c r="B88" s="3" t="s">
        <v>64</v>
      </c>
      <c r="C88" s="8" t="s">
        <v>65</v>
      </c>
      <c r="D88" s="11">
        <v>26085750</v>
      </c>
      <c r="E88" s="11">
        <v>6484180</v>
      </c>
      <c r="F88" s="11">
        <v>6484180</v>
      </c>
      <c r="G88" s="11">
        <v>0</v>
      </c>
      <c r="H88" s="13"/>
      <c r="I88" s="13"/>
    </row>
    <row r="89" spans="1:9" ht="13.5" x14ac:dyDescent="0.25">
      <c r="A89" s="3"/>
      <c r="B89" s="3"/>
      <c r="C89" s="8" t="s">
        <v>170</v>
      </c>
      <c r="D89" s="11"/>
      <c r="E89" s="11"/>
      <c r="F89" s="11">
        <v>8000000</v>
      </c>
      <c r="G89" s="11"/>
      <c r="H89" s="13"/>
      <c r="I89" s="13"/>
    </row>
    <row r="90" spans="1:9" ht="30.75" customHeight="1" x14ac:dyDescent="0.25">
      <c r="A90" s="3" t="s">
        <v>124</v>
      </c>
      <c r="B90" s="3" t="s">
        <v>93</v>
      </c>
      <c r="C90" s="8" t="s">
        <v>94</v>
      </c>
      <c r="D90" s="11">
        <v>801700</v>
      </c>
      <c r="E90" s="11">
        <v>801700</v>
      </c>
      <c r="F90" s="11"/>
      <c r="G90" s="11">
        <v>0</v>
      </c>
      <c r="H90" s="13"/>
      <c r="I90" s="13"/>
    </row>
    <row r="91" spans="1:9" ht="13.5" x14ac:dyDescent="0.25">
      <c r="A91" s="4" t="s">
        <v>138</v>
      </c>
      <c r="B91" s="6" t="s">
        <v>1</v>
      </c>
      <c r="C91" s="9" t="s">
        <v>182</v>
      </c>
      <c r="D91" s="12">
        <v>18822811.800000001</v>
      </c>
      <c r="E91" s="12">
        <v>15611990</v>
      </c>
      <c r="F91" s="12">
        <f>F92+F93+F100+F96+F97</f>
        <v>14164290</v>
      </c>
      <c r="G91" s="12">
        <v>15621590</v>
      </c>
      <c r="H91" s="13"/>
      <c r="I91" s="13"/>
    </row>
    <row r="92" spans="1:9" ht="13.5" x14ac:dyDescent="0.25">
      <c r="A92" s="3" t="s">
        <v>138</v>
      </c>
      <c r="B92" s="3" t="s">
        <v>11</v>
      </c>
      <c r="C92" s="8" t="s">
        <v>12</v>
      </c>
      <c r="D92" s="11">
        <v>3614500</v>
      </c>
      <c r="E92" s="11">
        <v>3614500</v>
      </c>
      <c r="F92" s="11">
        <v>3896590</v>
      </c>
      <c r="G92" s="11">
        <v>3614500</v>
      </c>
      <c r="H92" s="13"/>
      <c r="I92" s="13"/>
    </row>
    <row r="93" spans="1:9" ht="13.5" x14ac:dyDescent="0.25">
      <c r="A93" s="3" t="s">
        <v>138</v>
      </c>
      <c r="B93" s="3" t="s">
        <v>139</v>
      </c>
      <c r="C93" s="8" t="s">
        <v>140</v>
      </c>
      <c r="D93" s="11">
        <v>1607571.8</v>
      </c>
      <c r="E93" s="11">
        <v>900694</v>
      </c>
      <c r="F93" s="128">
        <v>1354100</v>
      </c>
      <c r="G93" s="11">
        <v>900694</v>
      </c>
      <c r="H93" s="13"/>
      <c r="I93" s="13"/>
    </row>
    <row r="94" spans="1:9" ht="13.5" x14ac:dyDescent="0.25">
      <c r="A94" s="3" t="s">
        <v>138</v>
      </c>
      <c r="B94" s="3" t="s">
        <v>141</v>
      </c>
      <c r="C94" s="8" t="s">
        <v>142</v>
      </c>
      <c r="D94" s="11">
        <v>739996</v>
      </c>
      <c r="E94" s="11">
        <v>789996</v>
      </c>
      <c r="F94" s="129"/>
      <c r="G94" s="11">
        <v>789996</v>
      </c>
      <c r="H94" s="13"/>
      <c r="I94" s="13"/>
    </row>
    <row r="95" spans="1:9" ht="13.5" x14ac:dyDescent="0.25">
      <c r="A95" s="3" t="s">
        <v>138</v>
      </c>
      <c r="B95" s="3" t="s">
        <v>143</v>
      </c>
      <c r="C95" s="8" t="s">
        <v>144</v>
      </c>
      <c r="D95" s="11">
        <v>1411200</v>
      </c>
      <c r="E95" s="11">
        <v>0</v>
      </c>
      <c r="F95" s="130"/>
      <c r="G95" s="11">
        <v>0</v>
      </c>
      <c r="H95" s="13"/>
      <c r="I95" s="13"/>
    </row>
    <row r="96" spans="1:9" ht="25.5" x14ac:dyDescent="0.25">
      <c r="A96" s="3" t="s">
        <v>138</v>
      </c>
      <c r="B96" s="3" t="s">
        <v>145</v>
      </c>
      <c r="C96" s="8" t="s">
        <v>146</v>
      </c>
      <c r="D96" s="11">
        <v>7640900</v>
      </c>
      <c r="E96" s="11">
        <v>7651100</v>
      </c>
      <c r="F96" s="11">
        <v>4869700</v>
      </c>
      <c r="G96" s="11">
        <v>7660700</v>
      </c>
      <c r="H96" s="13"/>
      <c r="I96" s="13"/>
    </row>
    <row r="97" spans="1:9" ht="25.5" x14ac:dyDescent="0.25">
      <c r="A97" s="3" t="s">
        <v>138</v>
      </c>
      <c r="B97" s="3" t="s">
        <v>147</v>
      </c>
      <c r="C97" s="8" t="s">
        <v>148</v>
      </c>
      <c r="D97" s="11">
        <v>1030700</v>
      </c>
      <c r="E97" s="11">
        <v>1030700</v>
      </c>
      <c r="F97" s="11">
        <v>1097000</v>
      </c>
      <c r="G97" s="11">
        <v>1030700</v>
      </c>
      <c r="H97" s="13"/>
      <c r="I97" s="13"/>
    </row>
    <row r="98" spans="1:9" ht="21.75" customHeight="1" x14ac:dyDescent="0.25">
      <c r="A98" s="3" t="s">
        <v>138</v>
      </c>
      <c r="B98" s="3" t="s">
        <v>149</v>
      </c>
      <c r="C98" s="8" t="s">
        <v>150</v>
      </c>
      <c r="D98" s="11">
        <v>366500</v>
      </c>
      <c r="E98" s="11">
        <v>0</v>
      </c>
      <c r="F98" s="11"/>
      <c r="G98" s="11">
        <v>0</v>
      </c>
      <c r="H98" s="13"/>
      <c r="I98" s="13"/>
    </row>
    <row r="99" spans="1:9" ht="30" customHeight="1" x14ac:dyDescent="0.25">
      <c r="A99" s="3" t="s">
        <v>138</v>
      </c>
      <c r="B99" s="3" t="s">
        <v>151</v>
      </c>
      <c r="C99" s="8" t="s">
        <v>152</v>
      </c>
      <c r="D99" s="11">
        <v>61544</v>
      </c>
      <c r="E99" s="11">
        <v>0</v>
      </c>
      <c r="F99" s="11"/>
      <c r="G99" s="11">
        <v>0</v>
      </c>
      <c r="H99" s="13"/>
      <c r="I99" s="13"/>
    </row>
    <row r="100" spans="1:9" ht="13.5" x14ac:dyDescent="0.25">
      <c r="A100" s="3" t="s">
        <v>138</v>
      </c>
      <c r="B100" s="3" t="s">
        <v>153</v>
      </c>
      <c r="C100" s="8" t="s">
        <v>154</v>
      </c>
      <c r="D100" s="11">
        <v>2349900</v>
      </c>
      <c r="E100" s="11">
        <v>1625000</v>
      </c>
      <c r="F100" s="11">
        <v>2946900</v>
      </c>
      <c r="G100" s="11">
        <v>1625000</v>
      </c>
      <c r="H100" s="13"/>
      <c r="I100" s="13"/>
    </row>
    <row r="101" spans="1:9" ht="13.5" x14ac:dyDescent="0.25">
      <c r="A101" s="4" t="s">
        <v>155</v>
      </c>
      <c r="B101" s="6" t="s">
        <v>1</v>
      </c>
      <c r="C101" s="9" t="s">
        <v>183</v>
      </c>
      <c r="D101" s="12">
        <v>4817800</v>
      </c>
      <c r="E101" s="12">
        <v>4715100</v>
      </c>
      <c r="F101" s="12">
        <f>F102+F103+F104</f>
        <v>6621840</v>
      </c>
      <c r="G101" s="12">
        <v>4982800</v>
      </c>
      <c r="H101" s="13"/>
      <c r="I101" s="13"/>
    </row>
    <row r="102" spans="1:9" ht="13.5" x14ac:dyDescent="0.25">
      <c r="A102" s="3" t="s">
        <v>155</v>
      </c>
      <c r="B102" s="3" t="s">
        <v>11</v>
      </c>
      <c r="C102" s="8" t="s">
        <v>12</v>
      </c>
      <c r="D102" s="11">
        <v>2320200</v>
      </c>
      <c r="E102" s="11">
        <v>2246200</v>
      </c>
      <c r="F102" s="11">
        <v>2401300</v>
      </c>
      <c r="G102" s="11">
        <v>2246200</v>
      </c>
      <c r="H102" s="13"/>
      <c r="I102" s="13"/>
    </row>
    <row r="103" spans="1:9" ht="13.5" x14ac:dyDescent="0.25">
      <c r="A103" s="3" t="s">
        <v>155</v>
      </c>
      <c r="B103" s="3" t="s">
        <v>156</v>
      </c>
      <c r="C103" s="8" t="s">
        <v>157</v>
      </c>
      <c r="D103" s="11">
        <v>2147300</v>
      </c>
      <c r="E103" s="11">
        <v>2147300</v>
      </c>
      <c r="F103" s="11">
        <v>2147300</v>
      </c>
      <c r="G103" s="11">
        <v>2147300</v>
      </c>
      <c r="H103" s="13"/>
      <c r="I103" s="13"/>
    </row>
    <row r="104" spans="1:9" ht="31.5" customHeight="1" x14ac:dyDescent="0.25">
      <c r="A104" s="3" t="s">
        <v>155</v>
      </c>
      <c r="B104" s="3" t="s">
        <v>158</v>
      </c>
      <c r="C104" s="8" t="s">
        <v>159</v>
      </c>
      <c r="D104" s="11">
        <v>350300</v>
      </c>
      <c r="E104" s="11">
        <v>321600</v>
      </c>
      <c r="F104" s="11">
        <v>2073240</v>
      </c>
      <c r="G104" s="11">
        <v>589300</v>
      </c>
      <c r="H104" s="13"/>
      <c r="I104" s="13"/>
    </row>
    <row r="105" spans="1:9" s="23" customFormat="1" ht="13.5" x14ac:dyDescent="0.25">
      <c r="A105" s="22" t="s">
        <v>173</v>
      </c>
      <c r="B105" s="7"/>
      <c r="C105" s="10"/>
      <c r="D105" s="13">
        <v>288570561.14999998</v>
      </c>
      <c r="E105" s="13">
        <v>271708068</v>
      </c>
      <c r="F105" s="13">
        <f>F101+F91+F79+F76+F71+F56+F41+F18+F10+F5+F3</f>
        <v>328829834</v>
      </c>
      <c r="G105" s="13">
        <v>278016785</v>
      </c>
      <c r="H105" s="13"/>
      <c r="I105" s="13"/>
    </row>
    <row r="106" spans="1:9" ht="5.25" customHeight="1" x14ac:dyDescent="0.2">
      <c r="A106" s="1"/>
    </row>
    <row r="107" spans="1:9" s="23" customFormat="1" x14ac:dyDescent="0.2">
      <c r="A107" s="24" t="s">
        <v>171</v>
      </c>
      <c r="B107" s="25"/>
      <c r="C107" s="25"/>
      <c r="D107" s="25"/>
      <c r="E107" s="25"/>
      <c r="F107" s="26">
        <v>269545550</v>
      </c>
    </row>
    <row r="108" spans="1:9" s="23" customFormat="1" ht="8.25" customHeight="1" x14ac:dyDescent="0.2">
      <c r="A108" s="131"/>
      <c r="B108" s="132"/>
      <c r="C108" s="25"/>
      <c r="D108" s="25"/>
      <c r="E108" s="25"/>
      <c r="F108" s="25"/>
    </row>
    <row r="109" spans="1:9" s="23" customFormat="1" x14ac:dyDescent="0.2">
      <c r="A109" s="25" t="s">
        <v>172</v>
      </c>
      <c r="B109" s="25"/>
      <c r="C109" s="25"/>
      <c r="D109" s="25"/>
      <c r="E109" s="25"/>
      <c r="F109" s="26">
        <f>F107-F105</f>
        <v>-59284284</v>
      </c>
    </row>
  </sheetData>
  <mergeCells count="5">
    <mergeCell ref="F44:F49"/>
    <mergeCell ref="F51:F52"/>
    <mergeCell ref="F53:F54"/>
    <mergeCell ref="F93:F95"/>
    <mergeCell ref="A108:B108"/>
  </mergeCells>
  <pageMargins left="0.51181102362204722" right="0.51181102362204722" top="0.35433070866141736" bottom="0.35433070866141736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workbookViewId="0">
      <selection activeCell="C25" sqref="C25"/>
    </sheetView>
  </sheetViews>
  <sheetFormatPr defaultRowHeight="12.75" outlineLevelRow="1" x14ac:dyDescent="0.2"/>
  <cols>
    <col min="1" max="1" width="4" customWidth="1"/>
    <col min="2" max="2" width="6.7109375" customWidth="1"/>
    <col min="3" max="3" width="58.28515625" customWidth="1"/>
    <col min="4" max="4" width="13.85546875" customWidth="1"/>
    <col min="5" max="5" width="14" customWidth="1"/>
    <col min="6" max="6" width="14.42578125" customWidth="1"/>
    <col min="7" max="7" width="13.28515625" hidden="1" customWidth="1"/>
    <col min="8" max="9" width="11" hidden="1" customWidth="1"/>
    <col min="10" max="10" width="10.7109375" customWidth="1"/>
    <col min="11" max="11" width="30.5703125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4.25" customHeight="1" x14ac:dyDescent="0.2">
      <c r="A2" s="2" t="s">
        <v>2</v>
      </c>
      <c r="B2" s="2" t="s">
        <v>3</v>
      </c>
      <c r="C2" s="2" t="s">
        <v>4</v>
      </c>
      <c r="D2" s="2" t="s">
        <v>186</v>
      </c>
      <c r="E2" s="2" t="s">
        <v>160</v>
      </c>
      <c r="F2" s="2" t="s">
        <v>188</v>
      </c>
      <c r="G2" s="2" t="s">
        <v>161</v>
      </c>
      <c r="H2" s="2" t="s">
        <v>163</v>
      </c>
      <c r="I2" s="2" t="s">
        <v>164</v>
      </c>
    </row>
    <row r="3" spans="1:11" ht="13.5" hidden="1" x14ac:dyDescent="0.25">
      <c r="A3" s="4" t="s">
        <v>7</v>
      </c>
      <c r="B3" s="6" t="s">
        <v>1</v>
      </c>
      <c r="C3" s="9" t="s">
        <v>1</v>
      </c>
      <c r="D3" s="12">
        <v>0</v>
      </c>
      <c r="E3" s="12">
        <v>10153338</v>
      </c>
      <c r="F3" s="12"/>
      <c r="G3" s="12">
        <v>19421992</v>
      </c>
      <c r="H3" s="13"/>
      <c r="I3" s="13"/>
    </row>
    <row r="4" spans="1:11" ht="13.5" hidden="1" outlineLevel="1" x14ac:dyDescent="0.25">
      <c r="A4" s="3" t="s">
        <v>7</v>
      </c>
      <c r="B4" s="3" t="s">
        <v>8</v>
      </c>
      <c r="C4" s="8" t="s">
        <v>9</v>
      </c>
      <c r="D4" s="11">
        <v>0</v>
      </c>
      <c r="E4" s="11">
        <v>10153338</v>
      </c>
      <c r="F4" s="11"/>
      <c r="G4" s="11">
        <v>19421992</v>
      </c>
      <c r="H4" s="13"/>
      <c r="I4" s="13"/>
    </row>
    <row r="5" spans="1:11" ht="13.5" collapsed="1" x14ac:dyDescent="0.25">
      <c r="A5" s="4" t="s">
        <v>10</v>
      </c>
      <c r="B5" s="6" t="s">
        <v>1</v>
      </c>
      <c r="C5" s="9" t="s">
        <v>174</v>
      </c>
      <c r="D5" s="12">
        <f>D6+D8</f>
        <v>40369867</v>
      </c>
      <c r="E5" s="12">
        <v>43290200</v>
      </c>
      <c r="F5" s="12">
        <f>F6+F7+F8</f>
        <v>43716271</v>
      </c>
      <c r="G5" s="12">
        <v>45711500</v>
      </c>
      <c r="H5" s="13"/>
      <c r="I5" s="13"/>
    </row>
    <row r="6" spans="1:11" ht="13.5" outlineLevel="1" x14ac:dyDescent="0.25">
      <c r="A6" s="3" t="s">
        <v>10</v>
      </c>
      <c r="B6" s="3" t="s">
        <v>11</v>
      </c>
      <c r="C6" s="8" t="s">
        <v>12</v>
      </c>
      <c r="D6" s="11">
        <v>5701867</v>
      </c>
      <c r="E6" s="11">
        <v>6211500</v>
      </c>
      <c r="F6" s="11">
        <f>6696971-59400</f>
        <v>6637571</v>
      </c>
      <c r="G6" s="11">
        <v>6211500</v>
      </c>
      <c r="H6" s="13"/>
      <c r="I6" s="13"/>
    </row>
    <row r="7" spans="1:11" ht="19.5" customHeight="1" outlineLevel="1" x14ac:dyDescent="0.25">
      <c r="A7" s="3" t="s">
        <v>10</v>
      </c>
      <c r="B7" s="3" t="s">
        <v>13</v>
      </c>
      <c r="C7" s="8" t="s">
        <v>14</v>
      </c>
      <c r="D7" s="11">
        <v>0</v>
      </c>
      <c r="E7" s="11">
        <v>400000</v>
      </c>
      <c r="F7" s="11">
        <v>400000</v>
      </c>
      <c r="G7" s="11">
        <v>400000</v>
      </c>
      <c r="H7" s="13"/>
      <c r="I7" s="13"/>
    </row>
    <row r="8" spans="1:11" ht="21.75" customHeight="1" outlineLevel="1" x14ac:dyDescent="0.25">
      <c r="A8" s="3" t="s">
        <v>10</v>
      </c>
      <c r="B8" s="3" t="s">
        <v>15</v>
      </c>
      <c r="C8" s="8" t="s">
        <v>16</v>
      </c>
      <c r="D8" s="11">
        <v>34668000</v>
      </c>
      <c r="E8" s="11">
        <v>36678700</v>
      </c>
      <c r="F8" s="11">
        <v>36678700</v>
      </c>
      <c r="G8" s="11">
        <v>39100000</v>
      </c>
      <c r="H8" s="13"/>
      <c r="I8" s="13"/>
    </row>
    <row r="9" spans="1:11" ht="13.5" outlineLevel="1" x14ac:dyDescent="0.25">
      <c r="A9" s="15"/>
      <c r="B9" s="16"/>
      <c r="C9" s="17" t="s">
        <v>165</v>
      </c>
      <c r="D9" s="28"/>
      <c r="E9" s="28"/>
      <c r="F9" s="28"/>
      <c r="G9" s="28"/>
      <c r="H9" s="13"/>
      <c r="I9" s="13"/>
    </row>
    <row r="10" spans="1:11" ht="13.5" x14ac:dyDescent="0.25">
      <c r="A10" s="4" t="s">
        <v>17</v>
      </c>
      <c r="B10" s="6" t="s">
        <v>1</v>
      </c>
      <c r="C10" s="9" t="s">
        <v>175</v>
      </c>
      <c r="D10" s="12">
        <f>SUM(D11:D17)</f>
        <v>2544300</v>
      </c>
      <c r="E10" s="12">
        <v>2668300</v>
      </c>
      <c r="F10" s="12">
        <f>F11+F12+F13+F14+F15+F16+F17</f>
        <v>2737326</v>
      </c>
      <c r="G10" s="12">
        <v>2668300</v>
      </c>
      <c r="H10" s="13"/>
      <c r="I10" s="13"/>
    </row>
    <row r="11" spans="1:11" ht="13.5" outlineLevel="1" x14ac:dyDescent="0.25">
      <c r="A11" s="3" t="s">
        <v>17</v>
      </c>
      <c r="B11" s="3" t="s">
        <v>11</v>
      </c>
      <c r="C11" s="8" t="s">
        <v>12</v>
      </c>
      <c r="D11" s="11">
        <v>1000700</v>
      </c>
      <c r="E11" s="11">
        <v>1000700</v>
      </c>
      <c r="F11" s="11">
        <f>867205+130081+31085+20000</f>
        <v>1048371</v>
      </c>
      <c r="G11" s="11">
        <v>1000700</v>
      </c>
      <c r="H11" s="13"/>
      <c r="I11" s="13"/>
    </row>
    <row r="12" spans="1:11" ht="14.25" customHeight="1" outlineLevel="1" x14ac:dyDescent="0.25">
      <c r="A12" s="3" t="s">
        <v>17</v>
      </c>
      <c r="B12" s="3" t="s">
        <v>18</v>
      </c>
      <c r="C12" s="8" t="s">
        <v>19</v>
      </c>
      <c r="D12" s="11">
        <v>1014800</v>
      </c>
      <c r="E12" s="11">
        <v>1014800</v>
      </c>
      <c r="F12" s="11">
        <f>1036155</f>
        <v>1036155</v>
      </c>
      <c r="G12" s="11">
        <v>1014800</v>
      </c>
      <c r="H12" s="13"/>
      <c r="I12" s="13"/>
    </row>
    <row r="13" spans="1:11" ht="19.5" customHeight="1" outlineLevel="1" x14ac:dyDescent="0.25">
      <c r="A13" s="3" t="s">
        <v>17</v>
      </c>
      <c r="B13" s="3" t="s">
        <v>20</v>
      </c>
      <c r="C13" s="8" t="s">
        <v>21</v>
      </c>
      <c r="D13" s="11">
        <v>197700</v>
      </c>
      <c r="E13" s="11">
        <v>251700</v>
      </c>
      <c r="F13" s="11">
        <v>251700</v>
      </c>
      <c r="G13" s="11">
        <v>251700</v>
      </c>
      <c r="H13" s="13"/>
      <c r="I13" s="13"/>
    </row>
    <row r="14" spans="1:11" ht="25.5" outlineLevel="1" x14ac:dyDescent="0.25">
      <c r="A14" s="3" t="s">
        <v>17</v>
      </c>
      <c r="B14" s="3" t="s">
        <v>22</v>
      </c>
      <c r="C14" s="8" t="s">
        <v>23</v>
      </c>
      <c r="D14" s="11">
        <v>99000</v>
      </c>
      <c r="E14" s="11">
        <v>100000</v>
      </c>
      <c r="F14" s="11">
        <v>100000</v>
      </c>
      <c r="G14" s="11">
        <v>100000</v>
      </c>
      <c r="H14" s="13"/>
      <c r="I14" s="13"/>
    </row>
    <row r="15" spans="1:11" ht="25.5" outlineLevel="1" x14ac:dyDescent="0.25">
      <c r="A15" s="3" t="s">
        <v>17</v>
      </c>
      <c r="B15" s="3" t="s">
        <v>24</v>
      </c>
      <c r="C15" s="8" t="s">
        <v>25</v>
      </c>
      <c r="D15" s="11">
        <v>99000</v>
      </c>
      <c r="E15" s="11">
        <v>168000</v>
      </c>
      <c r="F15" s="11">
        <v>168000</v>
      </c>
      <c r="G15" s="11">
        <v>168000</v>
      </c>
      <c r="H15" s="13"/>
      <c r="I15" s="13"/>
    </row>
    <row r="16" spans="1:11" ht="25.5" outlineLevel="1" x14ac:dyDescent="0.25">
      <c r="A16" s="3" t="s">
        <v>17</v>
      </c>
      <c r="B16" s="3" t="s">
        <v>26</v>
      </c>
      <c r="C16" s="8" t="s">
        <v>27</v>
      </c>
      <c r="D16" s="11">
        <v>55000</v>
      </c>
      <c r="E16" s="11">
        <v>55000</v>
      </c>
      <c r="F16" s="11">
        <v>55000</v>
      </c>
      <c r="G16" s="11">
        <v>55000</v>
      </c>
      <c r="H16" s="13"/>
      <c r="I16" s="13"/>
    </row>
    <row r="17" spans="1:9" ht="13.5" x14ac:dyDescent="0.25">
      <c r="A17" s="3" t="s">
        <v>17</v>
      </c>
      <c r="B17" s="3" t="s">
        <v>28</v>
      </c>
      <c r="C17" s="8" t="s">
        <v>29</v>
      </c>
      <c r="D17" s="11">
        <v>78100</v>
      </c>
      <c r="E17" s="11">
        <v>78100</v>
      </c>
      <c r="F17" s="11">
        <v>78100</v>
      </c>
      <c r="G17" s="11">
        <v>78100</v>
      </c>
      <c r="H17" s="13"/>
      <c r="I17" s="13"/>
    </row>
    <row r="18" spans="1:9" ht="13.5" x14ac:dyDescent="0.25">
      <c r="A18" s="4" t="s">
        <v>30</v>
      </c>
      <c r="B18" s="6" t="s">
        <v>1</v>
      </c>
      <c r="C18" s="9" t="s">
        <v>176</v>
      </c>
      <c r="D18" s="12">
        <f>SUM(D19:D40)</f>
        <v>105238158.8</v>
      </c>
      <c r="E18" s="12">
        <v>96973428</v>
      </c>
      <c r="F18" s="12">
        <f>F19+F21+F22+F23+F24+F25+F26+F27+F28+F29+F31+F32+F33+F34+F36+F37+F39+F30+F35+F40</f>
        <v>135933793</v>
      </c>
      <c r="G18" s="12">
        <v>99123909</v>
      </c>
      <c r="H18" s="13"/>
      <c r="I18" s="13"/>
    </row>
    <row r="19" spans="1:9" ht="13.5" x14ac:dyDescent="0.25">
      <c r="A19" s="3" t="s">
        <v>30</v>
      </c>
      <c r="B19" s="3" t="s">
        <v>11</v>
      </c>
      <c r="C19" s="8" t="s">
        <v>12</v>
      </c>
      <c r="D19" s="11">
        <v>3767300</v>
      </c>
      <c r="E19" s="11">
        <v>3767300</v>
      </c>
      <c r="F19" s="11">
        <f>3880172+194009</f>
        <v>4074181</v>
      </c>
      <c r="G19" s="11">
        <v>3767300</v>
      </c>
      <c r="H19" s="13"/>
      <c r="I19" s="13"/>
    </row>
    <row r="20" spans="1:9" ht="25.5" x14ac:dyDescent="0.25">
      <c r="A20" s="3" t="s">
        <v>30</v>
      </c>
      <c r="B20" s="3" t="s">
        <v>31</v>
      </c>
      <c r="C20" s="8" t="s">
        <v>32</v>
      </c>
      <c r="D20" s="11">
        <v>349637</v>
      </c>
      <c r="E20" s="11">
        <v>0</v>
      </c>
      <c r="F20" s="11"/>
      <c r="G20" s="11">
        <v>0</v>
      </c>
      <c r="H20" s="13"/>
      <c r="I20" s="13"/>
    </row>
    <row r="21" spans="1:9" ht="63.75" x14ac:dyDescent="0.25">
      <c r="A21" s="3" t="s">
        <v>30</v>
      </c>
      <c r="B21" s="3" t="s">
        <v>33</v>
      </c>
      <c r="C21" s="14" t="s">
        <v>34</v>
      </c>
      <c r="D21" s="11">
        <v>21231132</v>
      </c>
      <c r="E21" s="11">
        <v>24107647</v>
      </c>
      <c r="F21" s="11">
        <v>24107647</v>
      </c>
      <c r="G21" s="11">
        <v>26517039</v>
      </c>
      <c r="H21" s="13"/>
      <c r="I21" s="13"/>
    </row>
    <row r="22" spans="1:9" ht="13.5" x14ac:dyDescent="0.25">
      <c r="A22" s="3" t="s">
        <v>30</v>
      </c>
      <c r="B22" s="3" t="s">
        <v>35</v>
      </c>
      <c r="C22" s="8" t="s">
        <v>36</v>
      </c>
      <c r="D22" s="11">
        <v>712000</v>
      </c>
      <c r="E22" s="11">
        <v>0</v>
      </c>
      <c r="F22" s="21">
        <v>1080000</v>
      </c>
      <c r="G22" s="11">
        <v>0</v>
      </c>
      <c r="H22" s="13"/>
      <c r="I22" s="13"/>
    </row>
    <row r="23" spans="1:9" ht="63.75" x14ac:dyDescent="0.25">
      <c r="A23" s="3" t="s">
        <v>30</v>
      </c>
      <c r="B23" s="3" t="s">
        <v>37</v>
      </c>
      <c r="C23" s="14" t="s">
        <v>38</v>
      </c>
      <c r="D23" s="11">
        <v>19725277</v>
      </c>
      <c r="E23" s="11">
        <v>20174824</v>
      </c>
      <c r="F23" s="11">
        <v>20174800</v>
      </c>
      <c r="G23" s="11">
        <v>20704412</v>
      </c>
      <c r="H23" s="13"/>
      <c r="I23" s="13"/>
    </row>
    <row r="24" spans="1:9" ht="63.75" x14ac:dyDescent="0.25">
      <c r="A24" s="3" t="s">
        <v>30</v>
      </c>
      <c r="B24" s="3" t="s">
        <v>39</v>
      </c>
      <c r="C24" s="14" t="s">
        <v>40</v>
      </c>
      <c r="D24" s="11">
        <v>4509682</v>
      </c>
      <c r="E24" s="11">
        <v>5074034</v>
      </c>
      <c r="F24" s="11">
        <v>5074000</v>
      </c>
      <c r="G24" s="11">
        <v>5449334</v>
      </c>
      <c r="H24" s="13"/>
      <c r="I24" s="13"/>
    </row>
    <row r="25" spans="1:9" ht="25.5" x14ac:dyDescent="0.25">
      <c r="A25" s="3" t="s">
        <v>30</v>
      </c>
      <c r="B25" s="3" t="s">
        <v>41</v>
      </c>
      <c r="C25" s="8" t="s">
        <v>42</v>
      </c>
      <c r="D25" s="11">
        <v>5688148</v>
      </c>
      <c r="E25" s="11">
        <v>5592145</v>
      </c>
      <c r="F25" s="11">
        <v>5592145</v>
      </c>
      <c r="G25" s="11">
        <v>5849500</v>
      </c>
      <c r="H25" s="13"/>
      <c r="I25" s="13"/>
    </row>
    <row r="26" spans="1:9" ht="25.5" x14ac:dyDescent="0.25">
      <c r="A26" s="3" t="s">
        <v>30</v>
      </c>
      <c r="B26" s="3" t="s">
        <v>43</v>
      </c>
      <c r="C26" s="8" t="s">
        <v>44</v>
      </c>
      <c r="D26" s="11">
        <v>1130335</v>
      </c>
      <c r="E26" s="11">
        <v>1751550</v>
      </c>
      <c r="F26" s="11">
        <v>1751550</v>
      </c>
      <c r="G26" s="11">
        <v>1751550</v>
      </c>
      <c r="H26" s="13"/>
      <c r="I26" s="13"/>
    </row>
    <row r="27" spans="1:9" ht="25.5" x14ac:dyDescent="0.25">
      <c r="A27" s="3" t="s">
        <v>30</v>
      </c>
      <c r="B27" s="3" t="s">
        <v>45</v>
      </c>
      <c r="C27" s="8" t="s">
        <v>46</v>
      </c>
      <c r="D27" s="11">
        <v>4928133</v>
      </c>
      <c r="E27" s="11">
        <v>5206396</v>
      </c>
      <c r="F27" s="11">
        <v>5206396</v>
      </c>
      <c r="G27" s="11">
        <v>5529599</v>
      </c>
      <c r="H27" s="13"/>
      <c r="I27" s="13"/>
    </row>
    <row r="28" spans="1:9" ht="25.5" x14ac:dyDescent="0.25">
      <c r="A28" s="3" t="s">
        <v>30</v>
      </c>
      <c r="B28" s="3" t="s">
        <v>47</v>
      </c>
      <c r="C28" s="8" t="s">
        <v>48</v>
      </c>
      <c r="D28" s="11">
        <v>5011193</v>
      </c>
      <c r="E28" s="11">
        <v>5285645</v>
      </c>
      <c r="F28" s="11">
        <f>5285645+1108943</f>
        <v>6394588</v>
      </c>
      <c r="G28" s="11">
        <v>5603549</v>
      </c>
      <c r="H28" s="13"/>
      <c r="I28" s="13"/>
    </row>
    <row r="29" spans="1:9" ht="38.25" x14ac:dyDescent="0.25">
      <c r="A29" s="3" t="s">
        <v>30</v>
      </c>
      <c r="B29" s="3" t="s">
        <v>49</v>
      </c>
      <c r="C29" s="8" t="s">
        <v>50</v>
      </c>
      <c r="D29" s="11">
        <v>10846824</v>
      </c>
      <c r="E29" s="11">
        <v>11461512</v>
      </c>
      <c r="F29" s="11">
        <v>11461512</v>
      </c>
      <c r="G29" s="11">
        <v>12177509</v>
      </c>
      <c r="H29" s="13"/>
      <c r="I29" s="13"/>
    </row>
    <row r="30" spans="1:9" ht="25.5" x14ac:dyDescent="0.25">
      <c r="A30" s="3" t="s">
        <v>30</v>
      </c>
      <c r="B30" s="3" t="s">
        <v>51</v>
      </c>
      <c r="C30" s="8" t="s">
        <v>52</v>
      </c>
      <c r="D30" s="11">
        <v>174465</v>
      </c>
      <c r="E30" s="11">
        <v>174465</v>
      </c>
      <c r="F30" s="11">
        <v>174465</v>
      </c>
      <c r="G30" s="11">
        <v>174465</v>
      </c>
      <c r="H30" s="13"/>
      <c r="I30" s="13"/>
    </row>
    <row r="31" spans="1:9" ht="13.5" x14ac:dyDescent="0.25">
      <c r="A31" s="3" t="s">
        <v>30</v>
      </c>
      <c r="B31" s="3" t="s">
        <v>53</v>
      </c>
      <c r="C31" s="8" t="s">
        <v>54</v>
      </c>
      <c r="D31" s="11">
        <v>1807387.8</v>
      </c>
      <c r="E31" s="11">
        <v>1882658</v>
      </c>
      <c r="F31" s="11">
        <v>1882700</v>
      </c>
      <c r="G31" s="11">
        <v>2006913</v>
      </c>
      <c r="H31" s="13"/>
      <c r="I31" s="13"/>
    </row>
    <row r="32" spans="1:9" ht="51" x14ac:dyDescent="0.25">
      <c r="A32" s="3" t="s">
        <v>30</v>
      </c>
      <c r="B32" s="3" t="s">
        <v>55</v>
      </c>
      <c r="C32" s="8" t="s">
        <v>56</v>
      </c>
      <c r="D32" s="11">
        <v>3952731</v>
      </c>
      <c r="E32" s="11">
        <v>3976748</v>
      </c>
      <c r="F32" s="11">
        <v>3976748</v>
      </c>
      <c r="G32" s="11">
        <v>4005953</v>
      </c>
      <c r="H32" s="13"/>
      <c r="I32" s="13"/>
    </row>
    <row r="33" spans="1:9" ht="25.5" x14ac:dyDescent="0.25">
      <c r="A33" s="3" t="s">
        <v>30</v>
      </c>
      <c r="B33" s="3" t="s">
        <v>57</v>
      </c>
      <c r="C33" s="8" t="s">
        <v>58</v>
      </c>
      <c r="D33" s="11">
        <v>5098163</v>
      </c>
      <c r="E33" s="11">
        <v>4800384</v>
      </c>
      <c r="F33" s="11">
        <v>4800384</v>
      </c>
      <c r="G33" s="11">
        <v>4853280</v>
      </c>
      <c r="H33" s="13"/>
      <c r="I33" s="13"/>
    </row>
    <row r="34" spans="1:9" ht="25.5" x14ac:dyDescent="0.25">
      <c r="A34" s="3" t="s">
        <v>30</v>
      </c>
      <c r="B34" s="3" t="s">
        <v>59</v>
      </c>
      <c r="C34" s="8" t="s">
        <v>60</v>
      </c>
      <c r="D34" s="11">
        <v>589237</v>
      </c>
      <c r="E34" s="11">
        <v>602588</v>
      </c>
      <c r="F34" s="11">
        <v>602588</v>
      </c>
      <c r="G34" s="11">
        <v>617974</v>
      </c>
      <c r="H34" s="13"/>
      <c r="I34" s="13"/>
    </row>
    <row r="35" spans="1:9" ht="25.5" x14ac:dyDescent="0.25">
      <c r="A35" s="3" t="s">
        <v>30</v>
      </c>
      <c r="B35" s="3" t="s">
        <v>61</v>
      </c>
      <c r="C35" s="8" t="s">
        <v>52</v>
      </c>
      <c r="D35" s="11">
        <v>115532</v>
      </c>
      <c r="E35" s="11">
        <v>115532</v>
      </c>
      <c r="F35" s="11">
        <v>115532</v>
      </c>
      <c r="G35" s="11">
        <v>115532</v>
      </c>
      <c r="H35" s="13"/>
      <c r="I35" s="13"/>
    </row>
    <row r="36" spans="1:9" ht="25.5" x14ac:dyDescent="0.25">
      <c r="A36" s="3" t="s">
        <v>30</v>
      </c>
      <c r="B36" s="3" t="s">
        <v>62</v>
      </c>
      <c r="C36" s="8" t="s">
        <v>63</v>
      </c>
      <c r="D36" s="11">
        <v>1163000</v>
      </c>
      <c r="E36" s="11">
        <v>0</v>
      </c>
      <c r="F36" s="11">
        <v>2861182</v>
      </c>
      <c r="G36" s="11">
        <v>0</v>
      </c>
      <c r="H36" s="13"/>
      <c r="I36" s="13"/>
    </row>
    <row r="37" spans="1:9" ht="25.5" x14ac:dyDescent="0.25">
      <c r="A37" s="3" t="s">
        <v>30</v>
      </c>
      <c r="B37" s="3" t="s">
        <v>64</v>
      </c>
      <c r="C37" s="8" t="s">
        <v>65</v>
      </c>
      <c r="D37" s="11">
        <v>6344571</v>
      </c>
      <c r="E37" s="11">
        <v>0</v>
      </c>
      <c r="F37" s="11">
        <v>2000000</v>
      </c>
      <c r="G37" s="11">
        <v>0</v>
      </c>
      <c r="H37" s="13"/>
      <c r="I37" s="13"/>
    </row>
    <row r="38" spans="1:9" ht="38.25" x14ac:dyDescent="0.25">
      <c r="A38" s="3" t="s">
        <v>30</v>
      </c>
      <c r="B38" s="3" t="s">
        <v>66</v>
      </c>
      <c r="C38" s="8" t="s">
        <v>67</v>
      </c>
      <c r="D38" s="11">
        <v>934500</v>
      </c>
      <c r="E38" s="11">
        <v>0</v>
      </c>
      <c r="F38" s="11"/>
      <c r="G38" s="11">
        <v>0</v>
      </c>
      <c r="H38" s="13"/>
      <c r="I38" s="13"/>
    </row>
    <row r="39" spans="1:9" ht="25.5" x14ac:dyDescent="0.25">
      <c r="A39" s="3" t="s">
        <v>30</v>
      </c>
      <c r="B39" s="3" t="s">
        <v>68</v>
      </c>
      <c r="C39" s="8" t="s">
        <v>69</v>
      </c>
      <c r="D39" s="11">
        <v>7158911</v>
      </c>
      <c r="E39" s="11">
        <v>3000000</v>
      </c>
      <c r="F39" s="11">
        <f>1200000+9700000+600000+200000+270000+20000+80000+70000+170000+250000+70000+85000+35000+60000+100000+80000+150000+405000+100000+125000+150000+50000+12000+5000+150000+640000+30000+8000+150000+13894839+1204336+493200+130000+250000+1500000+500000+149000+17000</f>
        <v>33103375</v>
      </c>
      <c r="G39" s="11">
        <v>0</v>
      </c>
      <c r="H39" s="13"/>
      <c r="I39" s="13"/>
    </row>
    <row r="40" spans="1:9" ht="13.5" x14ac:dyDescent="0.25">
      <c r="A40" s="15" t="s">
        <v>30</v>
      </c>
      <c r="B40" s="16"/>
      <c r="C40" s="17" t="s">
        <v>184</v>
      </c>
      <c r="D40" s="28"/>
      <c r="E40" s="28"/>
      <c r="F40" s="28">
        <v>1500000</v>
      </c>
      <c r="G40" s="28"/>
      <c r="H40" s="13"/>
      <c r="I40" s="13"/>
    </row>
    <row r="41" spans="1:9" ht="13.5" x14ac:dyDescent="0.25">
      <c r="A41" s="4" t="s">
        <v>70</v>
      </c>
      <c r="B41" s="6" t="s">
        <v>1</v>
      </c>
      <c r="C41" s="9" t="s">
        <v>177</v>
      </c>
      <c r="D41" s="12">
        <f>SUM(D42:D55)</f>
        <v>32861122</v>
      </c>
      <c r="E41" s="12">
        <v>39030272</v>
      </c>
      <c r="F41" s="12">
        <f>F42+F53+F44+F51+F43+F50+F55</f>
        <v>41090470</v>
      </c>
      <c r="G41" s="12">
        <v>41309975</v>
      </c>
      <c r="H41" s="13"/>
      <c r="I41" s="13"/>
    </row>
    <row r="42" spans="1:9" ht="13.5" x14ac:dyDescent="0.25">
      <c r="A42" s="3" t="s">
        <v>70</v>
      </c>
      <c r="B42" s="3" t="s">
        <v>11</v>
      </c>
      <c r="C42" s="8" t="s">
        <v>12</v>
      </c>
      <c r="D42" s="11">
        <v>3275600</v>
      </c>
      <c r="E42" s="11">
        <v>3022400</v>
      </c>
      <c r="F42" s="11">
        <f>3440600+172030</f>
        <v>3612630</v>
      </c>
      <c r="G42" s="11">
        <v>3022400</v>
      </c>
      <c r="H42" s="13"/>
      <c r="I42" s="13"/>
    </row>
    <row r="43" spans="1:9" ht="25.5" x14ac:dyDescent="0.25">
      <c r="A43" s="3" t="s">
        <v>70</v>
      </c>
      <c r="B43" s="3" t="s">
        <v>71</v>
      </c>
      <c r="C43" s="8" t="s">
        <v>185</v>
      </c>
      <c r="D43" s="11">
        <v>806000</v>
      </c>
      <c r="E43" s="11">
        <v>770000</v>
      </c>
      <c r="F43" s="11">
        <v>878000</v>
      </c>
      <c r="G43" s="11">
        <v>770000</v>
      </c>
      <c r="H43" s="13"/>
      <c r="I43" s="13"/>
    </row>
    <row r="44" spans="1:9" ht="25.5" x14ac:dyDescent="0.25">
      <c r="A44" s="3" t="s">
        <v>70</v>
      </c>
      <c r="B44" s="3" t="s">
        <v>73</v>
      </c>
      <c r="C44" s="8" t="s">
        <v>74</v>
      </c>
      <c r="D44" s="11">
        <v>11729035</v>
      </c>
      <c r="E44" s="11">
        <v>13482809</v>
      </c>
      <c r="F44" s="125">
        <v>25599500</v>
      </c>
      <c r="G44" s="11">
        <v>15502902</v>
      </c>
      <c r="H44" s="13"/>
      <c r="I44" s="13"/>
    </row>
    <row r="45" spans="1:9" ht="13.5" x14ac:dyDescent="0.25">
      <c r="A45" s="3" t="s">
        <v>70</v>
      </c>
      <c r="B45" s="3" t="s">
        <v>75</v>
      </c>
      <c r="C45" s="8" t="s">
        <v>76</v>
      </c>
      <c r="D45" s="11">
        <v>2448790</v>
      </c>
      <c r="E45" s="11">
        <v>2901174</v>
      </c>
      <c r="F45" s="127"/>
      <c r="G45" s="11">
        <v>3482718</v>
      </c>
      <c r="H45" s="13"/>
      <c r="I45" s="13"/>
    </row>
    <row r="46" spans="1:9" ht="25.5" x14ac:dyDescent="0.25">
      <c r="A46" s="3" t="s">
        <v>70</v>
      </c>
      <c r="B46" s="3" t="s">
        <v>77</v>
      </c>
      <c r="C46" s="8" t="s">
        <v>78</v>
      </c>
      <c r="D46" s="11">
        <v>992074</v>
      </c>
      <c r="E46" s="11">
        <v>1175358</v>
      </c>
      <c r="F46" s="127"/>
      <c r="G46" s="11">
        <v>1410958</v>
      </c>
      <c r="H46" s="13"/>
      <c r="I46" s="13"/>
    </row>
    <row r="47" spans="1:9" ht="25.5" x14ac:dyDescent="0.25">
      <c r="A47" s="3" t="s">
        <v>70</v>
      </c>
      <c r="B47" s="3" t="s">
        <v>79</v>
      </c>
      <c r="C47" s="8" t="s">
        <v>80</v>
      </c>
      <c r="D47" s="11">
        <v>623769</v>
      </c>
      <c r="E47" s="11">
        <v>738982</v>
      </c>
      <c r="F47" s="127"/>
      <c r="G47" s="11">
        <v>887084</v>
      </c>
      <c r="H47" s="13"/>
      <c r="I47" s="13"/>
    </row>
    <row r="48" spans="1:9" ht="25.5" x14ac:dyDescent="0.25">
      <c r="A48" s="3" t="s">
        <v>70</v>
      </c>
      <c r="B48" s="3" t="s">
        <v>81</v>
      </c>
      <c r="C48" s="8" t="s">
        <v>82</v>
      </c>
      <c r="D48" s="11">
        <v>1670117</v>
      </c>
      <c r="E48" s="11">
        <v>1978691</v>
      </c>
      <c r="F48" s="127"/>
      <c r="G48" s="11">
        <v>2375347</v>
      </c>
      <c r="H48" s="13"/>
      <c r="I48" s="13"/>
    </row>
    <row r="49" spans="1:9" ht="13.5" x14ac:dyDescent="0.25">
      <c r="A49" s="3" t="s">
        <v>70</v>
      </c>
      <c r="B49" s="3" t="s">
        <v>83</v>
      </c>
      <c r="C49" s="8" t="s">
        <v>84</v>
      </c>
      <c r="D49" s="11">
        <v>4485497</v>
      </c>
      <c r="E49" s="11">
        <v>5322458</v>
      </c>
      <c r="F49" s="126"/>
      <c r="G49" s="11">
        <v>6398566</v>
      </c>
      <c r="H49" s="13"/>
      <c r="I49" s="13"/>
    </row>
    <row r="50" spans="1:9" ht="25.5" x14ac:dyDescent="0.25">
      <c r="A50" s="3" t="s">
        <v>70</v>
      </c>
      <c r="B50" s="3" t="s">
        <v>85</v>
      </c>
      <c r="C50" s="8" t="s">
        <v>86</v>
      </c>
      <c r="D50" s="11">
        <v>204800</v>
      </c>
      <c r="E50" s="11">
        <v>0</v>
      </c>
      <c r="F50" s="11"/>
      <c r="G50" s="11">
        <v>0</v>
      </c>
      <c r="H50" s="13"/>
      <c r="I50" s="13"/>
    </row>
    <row r="51" spans="1:9" ht="38.25" x14ac:dyDescent="0.25">
      <c r="A51" s="3" t="s">
        <v>70</v>
      </c>
      <c r="B51" s="3" t="s">
        <v>66</v>
      </c>
      <c r="C51" s="8" t="s">
        <v>67</v>
      </c>
      <c r="D51" s="11">
        <v>2065500</v>
      </c>
      <c r="E51" s="11">
        <v>4000000</v>
      </c>
      <c r="F51" s="125">
        <v>4861000</v>
      </c>
      <c r="G51" s="11">
        <v>3461000</v>
      </c>
      <c r="H51" s="13"/>
      <c r="I51" s="13"/>
    </row>
    <row r="52" spans="1:9" ht="38.25" x14ac:dyDescent="0.25">
      <c r="A52" s="3" t="s">
        <v>70</v>
      </c>
      <c r="B52" s="3" t="s">
        <v>87</v>
      </c>
      <c r="C52" s="8" t="s">
        <v>88</v>
      </c>
      <c r="D52" s="11">
        <v>100000</v>
      </c>
      <c r="E52" s="11">
        <v>239400</v>
      </c>
      <c r="F52" s="126"/>
      <c r="G52" s="11">
        <v>100000</v>
      </c>
      <c r="H52" s="13"/>
      <c r="I52" s="13"/>
    </row>
    <row r="53" spans="1:9" ht="25.5" x14ac:dyDescent="0.25">
      <c r="A53" s="3" t="s">
        <v>70</v>
      </c>
      <c r="B53" s="3" t="s">
        <v>89</v>
      </c>
      <c r="C53" s="8" t="s">
        <v>90</v>
      </c>
      <c r="D53" s="11">
        <v>444000</v>
      </c>
      <c r="E53" s="11">
        <v>399000</v>
      </c>
      <c r="F53" s="125">
        <v>3534000</v>
      </c>
      <c r="G53" s="11">
        <v>399000</v>
      </c>
      <c r="H53" s="13"/>
      <c r="I53" s="13"/>
    </row>
    <row r="54" spans="1:9" ht="25.5" x14ac:dyDescent="0.25">
      <c r="A54" s="3" t="s">
        <v>70</v>
      </c>
      <c r="B54" s="3" t="s">
        <v>91</v>
      </c>
      <c r="C54" s="8" t="s">
        <v>92</v>
      </c>
      <c r="D54" s="11">
        <v>2940000</v>
      </c>
      <c r="E54" s="11">
        <v>3000000</v>
      </c>
      <c r="F54" s="126"/>
      <c r="G54" s="11">
        <v>2000000</v>
      </c>
      <c r="H54" s="13"/>
      <c r="I54" s="13"/>
    </row>
    <row r="55" spans="1:9" ht="25.5" x14ac:dyDescent="0.25">
      <c r="A55" s="3" t="s">
        <v>70</v>
      </c>
      <c r="B55" s="3" t="s">
        <v>93</v>
      </c>
      <c r="C55" s="8" t="s">
        <v>94</v>
      </c>
      <c r="D55" s="11">
        <v>1075940</v>
      </c>
      <c r="E55" s="11">
        <v>2000000</v>
      </c>
      <c r="F55" s="11">
        <v>2605340</v>
      </c>
      <c r="G55" s="11">
        <v>1500000</v>
      </c>
      <c r="H55" s="13"/>
      <c r="I55" s="13"/>
    </row>
    <row r="56" spans="1:9" ht="13.5" x14ac:dyDescent="0.25">
      <c r="A56" s="4" t="s">
        <v>95</v>
      </c>
      <c r="B56" s="6" t="s">
        <v>1</v>
      </c>
      <c r="C56" s="9" t="s">
        <v>178</v>
      </c>
      <c r="D56" s="12">
        <f>SUM(D57:D71)</f>
        <v>19123343.199999999</v>
      </c>
      <c r="E56" s="12">
        <v>20200060</v>
      </c>
      <c r="F56" s="12">
        <f>F57+F58+F60+F64+F65+F66+F67+F68+F69+F70+F71</f>
        <v>31685971.449999999</v>
      </c>
      <c r="G56" s="12">
        <v>19700219</v>
      </c>
      <c r="H56" s="13"/>
      <c r="I56" s="13"/>
    </row>
    <row r="57" spans="1:9" ht="13.5" x14ac:dyDescent="0.25">
      <c r="A57" s="3" t="s">
        <v>95</v>
      </c>
      <c r="B57" s="3" t="s">
        <v>96</v>
      </c>
      <c r="C57" s="8" t="s">
        <v>97</v>
      </c>
      <c r="D57" s="11">
        <v>1069400</v>
      </c>
      <c r="E57" s="11">
        <v>1069400</v>
      </c>
      <c r="F57" s="11">
        <v>1215565</v>
      </c>
      <c r="G57" s="11">
        <v>1069400</v>
      </c>
      <c r="H57" s="13"/>
      <c r="I57" s="13"/>
    </row>
    <row r="58" spans="1:9" ht="13.5" x14ac:dyDescent="0.25">
      <c r="A58" s="3" t="s">
        <v>95</v>
      </c>
      <c r="B58" s="3" t="s">
        <v>11</v>
      </c>
      <c r="C58" s="8" t="s">
        <v>12</v>
      </c>
      <c r="D58" s="11">
        <v>12532515</v>
      </c>
      <c r="E58" s="11">
        <v>12266860</v>
      </c>
      <c r="F58" s="11">
        <f>15037854.45-5800+1222729-200000+794659+36452</f>
        <v>16885894.449999999</v>
      </c>
      <c r="G58" s="11">
        <v>12267019</v>
      </c>
      <c r="H58" s="13"/>
      <c r="I58" s="13"/>
    </row>
    <row r="59" spans="1:9" ht="13.5" x14ac:dyDescent="0.25">
      <c r="A59" s="3"/>
      <c r="B59" s="3"/>
      <c r="C59" s="8" t="s">
        <v>202</v>
      </c>
      <c r="D59" s="11"/>
      <c r="E59" s="11"/>
      <c r="F59" s="11">
        <v>1871316.45</v>
      </c>
      <c r="G59" s="11"/>
      <c r="H59" s="13"/>
      <c r="I59" s="13"/>
    </row>
    <row r="60" spans="1:9" ht="13.5" x14ac:dyDescent="0.25">
      <c r="A60" s="3" t="s">
        <v>95</v>
      </c>
      <c r="B60" s="3" t="s">
        <v>98</v>
      </c>
      <c r="C60" s="8" t="s">
        <v>99</v>
      </c>
      <c r="D60" s="11">
        <v>1006000</v>
      </c>
      <c r="E60" s="11">
        <v>2000000</v>
      </c>
      <c r="F60" s="11">
        <f>F61+F62+F63</f>
        <v>8095000</v>
      </c>
      <c r="G60" s="11">
        <v>1500000</v>
      </c>
      <c r="H60" s="13"/>
      <c r="I60" s="13"/>
    </row>
    <row r="61" spans="1:9" ht="13.5" x14ac:dyDescent="0.25">
      <c r="A61" s="3"/>
      <c r="B61" s="3"/>
      <c r="C61" s="8" t="s">
        <v>168</v>
      </c>
      <c r="D61" s="11"/>
      <c r="E61" s="11"/>
      <c r="F61" s="11">
        <v>2000000</v>
      </c>
      <c r="G61" s="11"/>
      <c r="H61" s="13"/>
      <c r="I61" s="13"/>
    </row>
    <row r="62" spans="1:9" ht="13.5" x14ac:dyDescent="0.25">
      <c r="A62" s="3"/>
      <c r="B62" s="3"/>
      <c r="C62" s="8" t="s">
        <v>166</v>
      </c>
      <c r="D62" s="11"/>
      <c r="E62" s="11"/>
      <c r="F62" s="11">
        <v>5095000</v>
      </c>
      <c r="G62" s="11"/>
      <c r="H62" s="13"/>
      <c r="I62" s="13"/>
    </row>
    <row r="63" spans="1:9" ht="13.5" x14ac:dyDescent="0.25">
      <c r="A63" s="3"/>
      <c r="B63" s="3"/>
      <c r="C63" s="8" t="s">
        <v>167</v>
      </c>
      <c r="D63" s="11"/>
      <c r="E63" s="11"/>
      <c r="F63" s="11">
        <v>1000000</v>
      </c>
      <c r="G63" s="11"/>
      <c r="H63" s="13"/>
      <c r="I63" s="13"/>
    </row>
    <row r="64" spans="1:9" ht="38.25" x14ac:dyDescent="0.25">
      <c r="A64" s="3" t="s">
        <v>95</v>
      </c>
      <c r="B64" s="3" t="s">
        <v>100</v>
      </c>
      <c r="C64" s="8" t="s">
        <v>101</v>
      </c>
      <c r="D64" s="11">
        <v>251998</v>
      </c>
      <c r="E64" s="11">
        <v>396000</v>
      </c>
      <c r="F64" s="30">
        <v>396000</v>
      </c>
      <c r="G64" s="11">
        <v>396000</v>
      </c>
      <c r="H64" s="13"/>
      <c r="I64" s="13"/>
    </row>
    <row r="65" spans="1:11" ht="51" x14ac:dyDescent="0.25">
      <c r="A65" s="3" t="s">
        <v>95</v>
      </c>
      <c r="B65" s="3" t="s">
        <v>102</v>
      </c>
      <c r="C65" s="14" t="s">
        <v>103</v>
      </c>
      <c r="D65" s="11">
        <v>147371</v>
      </c>
      <c r="E65" s="11">
        <v>400000</v>
      </c>
      <c r="F65" s="30">
        <v>400000</v>
      </c>
      <c r="G65" s="11">
        <v>400000</v>
      </c>
      <c r="H65" s="13"/>
      <c r="I65" s="13"/>
    </row>
    <row r="66" spans="1:11" ht="51" x14ac:dyDescent="0.25">
      <c r="A66" s="3" t="s">
        <v>95</v>
      </c>
      <c r="B66" s="3" t="s">
        <v>104</v>
      </c>
      <c r="C66" s="14" t="s">
        <v>105</v>
      </c>
      <c r="D66" s="11">
        <v>163259.20000000001</v>
      </c>
      <c r="E66" s="11">
        <v>165000</v>
      </c>
      <c r="F66" s="30">
        <v>165000</v>
      </c>
      <c r="G66" s="11">
        <v>165000</v>
      </c>
      <c r="H66" s="13"/>
      <c r="I66" s="13"/>
    </row>
    <row r="67" spans="1:11" ht="13.5" x14ac:dyDescent="0.25">
      <c r="A67" s="3" t="s">
        <v>95</v>
      </c>
      <c r="B67" s="3" t="s">
        <v>28</v>
      </c>
      <c r="C67" s="8" t="s">
        <v>29</v>
      </c>
      <c r="D67" s="11">
        <v>761500</v>
      </c>
      <c r="E67" s="11">
        <v>711500</v>
      </c>
      <c r="F67" s="45">
        <v>766500</v>
      </c>
      <c r="G67" s="11">
        <v>711500</v>
      </c>
      <c r="H67" s="13"/>
      <c r="I67" s="13"/>
    </row>
    <row r="68" spans="1:11" ht="13.5" x14ac:dyDescent="0.25">
      <c r="A68" s="3" t="s">
        <v>95</v>
      </c>
      <c r="B68" s="3" t="s">
        <v>106</v>
      </c>
      <c r="C68" s="8" t="s">
        <v>107</v>
      </c>
      <c r="D68" s="11">
        <v>1936300</v>
      </c>
      <c r="E68" s="11">
        <v>1936300</v>
      </c>
      <c r="F68" s="11">
        <v>1953200</v>
      </c>
      <c r="G68" s="11">
        <v>1936300</v>
      </c>
      <c r="H68" s="13"/>
      <c r="I68" s="13"/>
    </row>
    <row r="69" spans="1:11" ht="13.5" x14ac:dyDescent="0.25">
      <c r="A69" s="3" t="s">
        <v>95</v>
      </c>
      <c r="B69" s="3" t="s">
        <v>108</v>
      </c>
      <c r="C69" s="8" t="s">
        <v>109</v>
      </c>
      <c r="D69" s="11">
        <v>205000</v>
      </c>
      <c r="E69" s="11">
        <v>205000</v>
      </c>
      <c r="F69" s="11">
        <v>217000</v>
      </c>
      <c r="G69" s="11">
        <v>205000</v>
      </c>
      <c r="H69" s="13"/>
      <c r="I69" s="13"/>
    </row>
    <row r="70" spans="1:11" ht="38.25" x14ac:dyDescent="0.25">
      <c r="A70" s="3" t="s">
        <v>95</v>
      </c>
      <c r="B70" s="3" t="s">
        <v>110</v>
      </c>
      <c r="C70" s="8" t="s">
        <v>111</v>
      </c>
      <c r="D70" s="11">
        <v>1050000</v>
      </c>
      <c r="E70" s="11">
        <v>1050000</v>
      </c>
      <c r="F70" s="11">
        <v>1050000</v>
      </c>
      <c r="G70" s="11">
        <v>1050000</v>
      </c>
      <c r="H70" s="13"/>
      <c r="I70" s="13"/>
    </row>
    <row r="71" spans="1:11" ht="25.5" x14ac:dyDescent="0.25">
      <c r="A71" s="3" t="s">
        <v>95</v>
      </c>
      <c r="B71" s="3" t="s">
        <v>112</v>
      </c>
      <c r="C71" s="8" t="s">
        <v>113</v>
      </c>
      <c r="D71" s="11">
        <v>0</v>
      </c>
      <c r="E71" s="11">
        <v>0</v>
      </c>
      <c r="F71" s="11">
        <v>541812</v>
      </c>
      <c r="G71" s="11">
        <v>0</v>
      </c>
      <c r="H71" s="13"/>
      <c r="I71" s="13"/>
      <c r="J71" s="41">
        <v>-368500</v>
      </c>
      <c r="K71" s="40" t="s">
        <v>201</v>
      </c>
    </row>
    <row r="72" spans="1:11" ht="13.5" x14ac:dyDescent="0.25">
      <c r="A72" s="4" t="s">
        <v>114</v>
      </c>
      <c r="B72" s="6" t="s">
        <v>1</v>
      </c>
      <c r="C72" s="9" t="s">
        <v>179</v>
      </c>
      <c r="D72" s="12">
        <f>SUM(D73:D76)</f>
        <v>8197825</v>
      </c>
      <c r="E72" s="12">
        <v>3420700</v>
      </c>
      <c r="F72" s="12">
        <f>F73+F74+F75+F76</f>
        <v>13943878</v>
      </c>
      <c r="G72" s="12">
        <v>2885700</v>
      </c>
      <c r="H72" s="13"/>
      <c r="I72" s="13"/>
    </row>
    <row r="73" spans="1:11" ht="13.5" x14ac:dyDescent="0.25">
      <c r="A73" s="3" t="s">
        <v>114</v>
      </c>
      <c r="B73" s="3" t="s">
        <v>11</v>
      </c>
      <c r="C73" s="8" t="s">
        <v>12</v>
      </c>
      <c r="D73" s="11">
        <v>2884125</v>
      </c>
      <c r="E73" s="11">
        <v>2885700</v>
      </c>
      <c r="F73" s="11">
        <f>2948931+147447</f>
        <v>3096378</v>
      </c>
      <c r="G73" s="11">
        <v>2885700</v>
      </c>
      <c r="H73" s="13"/>
      <c r="I73" s="13"/>
    </row>
    <row r="74" spans="1:11" ht="25.5" x14ac:dyDescent="0.25">
      <c r="A74" s="3" t="s">
        <v>114</v>
      </c>
      <c r="B74" s="3" t="s">
        <v>117</v>
      </c>
      <c r="C74" s="8" t="s">
        <v>118</v>
      </c>
      <c r="D74" s="11">
        <v>4038700</v>
      </c>
      <c r="E74" s="11">
        <v>0</v>
      </c>
      <c r="F74" s="11">
        <v>8300000</v>
      </c>
      <c r="G74" s="11">
        <v>0</v>
      </c>
      <c r="H74" s="13"/>
      <c r="I74" s="13"/>
    </row>
    <row r="75" spans="1:11" ht="25.5" x14ac:dyDescent="0.25">
      <c r="A75" s="3" t="s">
        <v>114</v>
      </c>
      <c r="B75" s="3" t="s">
        <v>115</v>
      </c>
      <c r="C75" s="8" t="s">
        <v>116</v>
      </c>
      <c r="D75" s="11">
        <v>735000</v>
      </c>
      <c r="E75" s="11">
        <v>535000</v>
      </c>
      <c r="F75" s="19">
        <v>1025000</v>
      </c>
      <c r="G75" s="11">
        <v>0</v>
      </c>
      <c r="H75" s="13"/>
      <c r="I75" s="13"/>
    </row>
    <row r="76" spans="1:11" ht="25.5" x14ac:dyDescent="0.25">
      <c r="A76" s="3" t="s">
        <v>114</v>
      </c>
      <c r="B76" s="3" t="s">
        <v>119</v>
      </c>
      <c r="C76" s="8" t="s">
        <v>120</v>
      </c>
      <c r="D76" s="11">
        <v>540000</v>
      </c>
      <c r="E76" s="11">
        <v>0</v>
      </c>
      <c r="F76" s="20">
        <v>1522500</v>
      </c>
      <c r="G76" s="11">
        <v>0</v>
      </c>
      <c r="H76" s="13"/>
      <c r="I76" s="13"/>
    </row>
    <row r="77" spans="1:11" ht="13.5" x14ac:dyDescent="0.25">
      <c r="A77" s="4" t="s">
        <v>121</v>
      </c>
      <c r="B77" s="6" t="s">
        <v>1</v>
      </c>
      <c r="C77" s="9" t="s">
        <v>180</v>
      </c>
      <c r="D77" s="12">
        <v>2199000</v>
      </c>
      <c r="E77" s="12">
        <v>2435000</v>
      </c>
      <c r="F77" s="12">
        <f>F78+F79</f>
        <v>2637105</v>
      </c>
      <c r="G77" s="12">
        <v>2435000</v>
      </c>
      <c r="H77" s="13"/>
      <c r="I77" s="13"/>
    </row>
    <row r="78" spans="1:11" ht="13.5" x14ac:dyDescent="0.25">
      <c r="A78" s="3" t="s">
        <v>121</v>
      </c>
      <c r="B78" s="3" t="s">
        <v>11</v>
      </c>
      <c r="C78" s="8" t="s">
        <v>12</v>
      </c>
      <c r="D78" s="11">
        <v>1292800</v>
      </c>
      <c r="E78" s="11">
        <v>1528800</v>
      </c>
      <c r="F78" s="11">
        <f>1545556+125576</f>
        <v>1671132</v>
      </c>
      <c r="G78" s="11">
        <v>1528800</v>
      </c>
      <c r="H78" s="13"/>
      <c r="I78" s="13"/>
    </row>
    <row r="79" spans="1:11" ht="25.5" x14ac:dyDescent="0.25">
      <c r="A79" s="3" t="s">
        <v>121</v>
      </c>
      <c r="B79" s="3" t="s">
        <v>122</v>
      </c>
      <c r="C79" s="8" t="s">
        <v>123</v>
      </c>
      <c r="D79" s="11">
        <v>906200</v>
      </c>
      <c r="E79" s="11">
        <v>906200</v>
      </c>
      <c r="F79" s="11">
        <v>965973</v>
      </c>
      <c r="G79" s="11">
        <v>906200</v>
      </c>
      <c r="H79" s="13"/>
      <c r="I79" s="13"/>
    </row>
    <row r="80" spans="1:11" ht="13.5" x14ac:dyDescent="0.25">
      <c r="A80" s="4" t="s">
        <v>124</v>
      </c>
      <c r="B80" s="6" t="s">
        <v>1</v>
      </c>
      <c r="C80" s="9" t="s">
        <v>181</v>
      </c>
      <c r="D80" s="12">
        <v>58483294.350000001</v>
      </c>
      <c r="E80" s="12">
        <v>33209680</v>
      </c>
      <c r="F80" s="12">
        <f>F81+F82+F83+F90+F85+F88+F91+F92</f>
        <v>53708273</v>
      </c>
      <c r="G80" s="12">
        <v>24155800</v>
      </c>
      <c r="H80" s="13"/>
      <c r="I80" s="13"/>
    </row>
    <row r="81" spans="1:12" ht="13.5" x14ac:dyDescent="0.25">
      <c r="A81" s="3" t="s">
        <v>124</v>
      </c>
      <c r="B81" s="3" t="s">
        <v>11</v>
      </c>
      <c r="C81" s="8" t="s">
        <v>12</v>
      </c>
      <c r="D81" s="11">
        <v>4038734</v>
      </c>
      <c r="E81" s="11">
        <v>3548800</v>
      </c>
      <c r="F81" s="11">
        <f>814022+24421+3380905+169045-17900</f>
        <v>4370493</v>
      </c>
      <c r="G81" s="11">
        <v>3548800</v>
      </c>
      <c r="H81" s="13"/>
      <c r="I81" s="13"/>
    </row>
    <row r="82" spans="1:12" ht="25.5" x14ac:dyDescent="0.25">
      <c r="A82" s="3" t="s">
        <v>124</v>
      </c>
      <c r="B82" s="3" t="s">
        <v>125</v>
      </c>
      <c r="C82" s="8" t="s">
        <v>189</v>
      </c>
      <c r="D82" s="11">
        <v>10070613</v>
      </c>
      <c r="E82" s="11">
        <v>13228000</v>
      </c>
      <c r="F82" s="11">
        <v>9948500</v>
      </c>
      <c r="G82" s="11">
        <v>20607000</v>
      </c>
      <c r="H82" s="13"/>
      <c r="I82" s="13"/>
    </row>
    <row r="83" spans="1:12" ht="44.25" customHeight="1" x14ac:dyDescent="0.25">
      <c r="A83" s="3" t="s">
        <v>124</v>
      </c>
      <c r="B83" s="3" t="s">
        <v>136</v>
      </c>
      <c r="C83" s="14" t="s">
        <v>190</v>
      </c>
      <c r="D83" s="11">
        <v>3380117.92</v>
      </c>
      <c r="E83" s="11">
        <v>6506000</v>
      </c>
      <c r="F83" s="11">
        <v>12768600</v>
      </c>
      <c r="G83" s="11">
        <v>0</v>
      </c>
      <c r="H83" s="13"/>
      <c r="I83" s="13"/>
      <c r="J83" s="37">
        <v>-9932600</v>
      </c>
      <c r="K83" s="36" t="s">
        <v>191</v>
      </c>
    </row>
    <row r="84" spans="1:12" ht="13.5" hidden="1" x14ac:dyDescent="0.25">
      <c r="A84" s="3"/>
      <c r="B84" s="3"/>
      <c r="C84" s="8"/>
      <c r="D84" s="11"/>
      <c r="E84" s="11"/>
      <c r="F84" s="11"/>
      <c r="G84" s="11"/>
      <c r="H84" s="13"/>
      <c r="I84" s="13"/>
    </row>
    <row r="85" spans="1:12" ht="25.5" x14ac:dyDescent="0.25">
      <c r="A85" s="3" t="s">
        <v>124</v>
      </c>
      <c r="B85" s="3" t="s">
        <v>127</v>
      </c>
      <c r="C85" s="8" t="s">
        <v>169</v>
      </c>
      <c r="D85" s="11">
        <v>2940000</v>
      </c>
      <c r="E85" s="11">
        <v>0</v>
      </c>
      <c r="F85" s="11">
        <f>623000+3180000</f>
        <v>3803000</v>
      </c>
      <c r="G85" s="11">
        <v>0</v>
      </c>
      <c r="H85" s="13"/>
      <c r="I85" s="13"/>
      <c r="J85" s="32"/>
    </row>
    <row r="86" spans="1:12" ht="25.5" x14ac:dyDescent="0.25">
      <c r="A86" s="3" t="s">
        <v>124</v>
      </c>
      <c r="B86" s="3" t="s">
        <v>128</v>
      </c>
      <c r="C86" s="8" t="s">
        <v>129</v>
      </c>
      <c r="D86" s="11">
        <v>69300</v>
      </c>
      <c r="E86" s="11">
        <v>0</v>
      </c>
      <c r="F86" s="11"/>
      <c r="G86" s="11">
        <v>0</v>
      </c>
      <c r="H86" s="13"/>
      <c r="I86" s="13"/>
      <c r="J86" s="32"/>
    </row>
    <row r="87" spans="1:12" ht="25.5" x14ac:dyDescent="0.25">
      <c r="A87" s="3" t="s">
        <v>124</v>
      </c>
      <c r="B87" s="3" t="s">
        <v>130</v>
      </c>
      <c r="C87" s="8" t="s">
        <v>131</v>
      </c>
      <c r="D87" s="11">
        <v>8944135</v>
      </c>
      <c r="E87" s="11">
        <v>0</v>
      </c>
      <c r="F87" s="11"/>
      <c r="G87" s="11">
        <v>0</v>
      </c>
      <c r="H87" s="13"/>
      <c r="I87" s="13"/>
      <c r="J87" s="32"/>
    </row>
    <row r="88" spans="1:12" ht="38.25" x14ac:dyDescent="0.25">
      <c r="A88" s="3" t="s">
        <v>124</v>
      </c>
      <c r="B88" s="3" t="s">
        <v>132</v>
      </c>
      <c r="C88" s="8" t="s">
        <v>133</v>
      </c>
      <c r="D88" s="11">
        <v>0</v>
      </c>
      <c r="E88" s="11">
        <v>2641000</v>
      </c>
      <c r="F88" s="11">
        <v>8333500</v>
      </c>
      <c r="G88" s="11">
        <v>0</v>
      </c>
      <c r="H88" s="13"/>
      <c r="I88" s="13"/>
      <c r="J88" s="32"/>
    </row>
    <row r="89" spans="1:12" ht="44.25" customHeight="1" x14ac:dyDescent="0.25">
      <c r="A89" s="3" t="s">
        <v>124</v>
      </c>
      <c r="B89" s="3" t="s">
        <v>134</v>
      </c>
      <c r="C89" s="8" t="s">
        <v>135</v>
      </c>
      <c r="D89" s="11">
        <v>675094.62</v>
      </c>
      <c r="E89" s="11">
        <v>0</v>
      </c>
      <c r="F89" s="11"/>
      <c r="G89" s="11">
        <v>0</v>
      </c>
      <c r="H89" s="13"/>
      <c r="I89" s="13"/>
      <c r="J89" s="32"/>
    </row>
    <row r="90" spans="1:12" ht="25.5" x14ac:dyDescent="0.25">
      <c r="A90" s="3" t="s">
        <v>124</v>
      </c>
      <c r="B90" s="3" t="s">
        <v>64</v>
      </c>
      <c r="C90" s="8" t="s">
        <v>65</v>
      </c>
      <c r="D90" s="11">
        <v>26085750</v>
      </c>
      <c r="E90" s="11">
        <v>6484180</v>
      </c>
      <c r="F90" s="11">
        <v>6484180</v>
      </c>
      <c r="G90" s="11">
        <v>0</v>
      </c>
      <c r="H90" s="13"/>
      <c r="I90" s="13"/>
      <c r="J90" s="32"/>
    </row>
    <row r="91" spans="1:12" ht="13.5" x14ac:dyDescent="0.25">
      <c r="A91" s="3"/>
      <c r="B91" s="3"/>
      <c r="C91" s="8" t="s">
        <v>170</v>
      </c>
      <c r="D91" s="11"/>
      <c r="E91" s="11"/>
      <c r="F91" s="11">
        <v>8000000</v>
      </c>
      <c r="G91" s="11"/>
      <c r="H91" s="13"/>
      <c r="I91" s="13"/>
      <c r="J91" s="32"/>
    </row>
    <row r="92" spans="1:12" ht="25.5" x14ac:dyDescent="0.25">
      <c r="A92" s="3" t="s">
        <v>124</v>
      </c>
      <c r="B92" s="3" t="s">
        <v>93</v>
      </c>
      <c r="C92" s="8" t="s">
        <v>94</v>
      </c>
      <c r="D92" s="11">
        <v>777364.3</v>
      </c>
      <c r="E92" s="11">
        <v>801700</v>
      </c>
      <c r="F92" s="11"/>
      <c r="G92" s="11">
        <v>0</v>
      </c>
      <c r="H92" s="13"/>
      <c r="I92" s="13"/>
      <c r="J92" s="32"/>
    </row>
    <row r="93" spans="1:12" ht="13.5" x14ac:dyDescent="0.25">
      <c r="A93" s="4" t="s">
        <v>138</v>
      </c>
      <c r="B93" s="6" t="s">
        <v>1</v>
      </c>
      <c r="C93" s="9" t="s">
        <v>182</v>
      </c>
      <c r="D93" s="12">
        <v>18822811.800000001</v>
      </c>
      <c r="E93" s="12">
        <v>15611990</v>
      </c>
      <c r="F93" s="12">
        <f>F94+F95+F102+F98+F99</f>
        <v>13308680</v>
      </c>
      <c r="G93" s="12">
        <v>15621590</v>
      </c>
      <c r="H93" s="13"/>
      <c r="I93" s="13"/>
      <c r="J93" s="32"/>
    </row>
    <row r="94" spans="1:12" ht="13.5" x14ac:dyDescent="0.25">
      <c r="A94" s="3" t="s">
        <v>138</v>
      </c>
      <c r="B94" s="3" t="s">
        <v>11</v>
      </c>
      <c r="C94" s="8" t="s">
        <v>12</v>
      </c>
      <c r="D94" s="11">
        <v>3489500</v>
      </c>
      <c r="E94" s="11">
        <v>3614500</v>
      </c>
      <c r="F94" s="11">
        <f>3765124+188256</f>
        <v>3953380</v>
      </c>
      <c r="G94" s="11">
        <v>3614500</v>
      </c>
      <c r="H94" s="13"/>
      <c r="I94" s="13"/>
      <c r="J94" s="32"/>
    </row>
    <row r="95" spans="1:12" ht="22.5" customHeight="1" x14ac:dyDescent="0.25">
      <c r="A95" s="3" t="s">
        <v>138</v>
      </c>
      <c r="B95" s="3" t="s">
        <v>139</v>
      </c>
      <c r="C95" s="8" t="s">
        <v>140</v>
      </c>
      <c r="D95" s="11">
        <v>1607571.8</v>
      </c>
      <c r="E95" s="11">
        <v>900694</v>
      </c>
      <c r="F95" s="19">
        <v>1038700</v>
      </c>
      <c r="G95" s="11">
        <v>900694</v>
      </c>
      <c r="H95" s="13"/>
      <c r="I95" s="13"/>
      <c r="J95" s="34" t="s">
        <v>194</v>
      </c>
      <c r="K95" s="35" t="s">
        <v>193</v>
      </c>
      <c r="L95" s="34" t="s">
        <v>192</v>
      </c>
    </row>
    <row r="96" spans="1:12" ht="24" customHeight="1" x14ac:dyDescent="0.25">
      <c r="A96" s="3" t="s">
        <v>138</v>
      </c>
      <c r="B96" s="3" t="s">
        <v>141</v>
      </c>
      <c r="C96" s="8" t="s">
        <v>142</v>
      </c>
      <c r="D96" s="11">
        <v>639996</v>
      </c>
      <c r="E96" s="11">
        <v>789996</v>
      </c>
      <c r="F96" s="31">
        <v>1232500</v>
      </c>
      <c r="G96" s="11">
        <v>789996</v>
      </c>
      <c r="H96" s="13"/>
      <c r="I96" s="13"/>
      <c r="J96" s="38">
        <v>-613000</v>
      </c>
      <c r="K96" s="35" t="s">
        <v>197</v>
      </c>
      <c r="L96" s="34" t="s">
        <v>196</v>
      </c>
    </row>
    <row r="97" spans="1:12" ht="13.5" x14ac:dyDescent="0.25">
      <c r="A97" s="3" t="s">
        <v>138</v>
      </c>
      <c r="B97" s="3" t="s">
        <v>143</v>
      </c>
      <c r="C97" s="8" t="s">
        <v>144</v>
      </c>
      <c r="D97" s="11">
        <v>7109800</v>
      </c>
      <c r="E97" s="11">
        <v>0</v>
      </c>
      <c r="F97" s="21"/>
      <c r="G97" s="11">
        <v>0</v>
      </c>
      <c r="H97" s="13"/>
      <c r="I97" s="13"/>
      <c r="J97" s="32"/>
    </row>
    <row r="98" spans="1:12" ht="25.5" x14ac:dyDescent="0.25">
      <c r="A98" s="3" t="s">
        <v>138</v>
      </c>
      <c r="B98" s="3" t="s">
        <v>145</v>
      </c>
      <c r="C98" s="8" t="s">
        <v>146</v>
      </c>
      <c r="D98" s="11">
        <v>7640900</v>
      </c>
      <c r="E98" s="11">
        <v>7651100</v>
      </c>
      <c r="F98" s="11">
        <v>4869700</v>
      </c>
      <c r="G98" s="11">
        <v>7660700</v>
      </c>
      <c r="H98" s="13"/>
      <c r="I98" s="13"/>
      <c r="J98" s="32"/>
    </row>
    <row r="99" spans="1:12" ht="25.5" x14ac:dyDescent="0.25">
      <c r="A99" s="3" t="s">
        <v>138</v>
      </c>
      <c r="B99" s="3" t="s">
        <v>147</v>
      </c>
      <c r="C99" s="8" t="s">
        <v>148</v>
      </c>
      <c r="D99" s="11">
        <v>1030700</v>
      </c>
      <c r="E99" s="11">
        <v>1030700</v>
      </c>
      <c r="F99" s="11">
        <v>1097000</v>
      </c>
      <c r="G99" s="11">
        <v>1030700</v>
      </c>
      <c r="H99" s="13"/>
      <c r="I99" s="13"/>
      <c r="J99" s="32"/>
    </row>
    <row r="100" spans="1:12" ht="13.5" x14ac:dyDescent="0.25">
      <c r="A100" s="3" t="s">
        <v>138</v>
      </c>
      <c r="B100" s="3" t="s">
        <v>149</v>
      </c>
      <c r="C100" s="8" t="s">
        <v>150</v>
      </c>
      <c r="D100" s="11">
        <v>366500</v>
      </c>
      <c r="E100" s="11">
        <v>0</v>
      </c>
      <c r="F100" s="11"/>
      <c r="G100" s="11">
        <v>0</v>
      </c>
      <c r="H100" s="13"/>
      <c r="I100" s="13"/>
      <c r="J100" s="32"/>
    </row>
    <row r="101" spans="1:12" ht="25.5" x14ac:dyDescent="0.25">
      <c r="A101" s="3" t="s">
        <v>138</v>
      </c>
      <c r="B101" s="3" t="s">
        <v>151</v>
      </c>
      <c r="C101" s="8" t="s">
        <v>152</v>
      </c>
      <c r="D101" s="11">
        <v>245000</v>
      </c>
      <c r="E101" s="11">
        <v>0</v>
      </c>
      <c r="F101" s="11"/>
      <c r="G101" s="11">
        <v>0</v>
      </c>
      <c r="H101" s="13"/>
      <c r="I101" s="13"/>
      <c r="J101" s="32"/>
    </row>
    <row r="102" spans="1:12" ht="56.25" customHeight="1" x14ac:dyDescent="0.25">
      <c r="A102" s="3" t="s">
        <v>138</v>
      </c>
      <c r="B102" s="3" t="s">
        <v>153</v>
      </c>
      <c r="C102" s="8" t="s">
        <v>154</v>
      </c>
      <c r="D102" s="11">
        <v>1990100</v>
      </c>
      <c r="E102" s="11">
        <v>1625000</v>
      </c>
      <c r="F102" s="11">
        <v>2349900</v>
      </c>
      <c r="G102" s="11">
        <v>1625000</v>
      </c>
      <c r="H102" s="13"/>
      <c r="I102" s="13"/>
      <c r="J102" s="34" t="s">
        <v>200</v>
      </c>
      <c r="K102" s="35" t="s">
        <v>199</v>
      </c>
      <c r="L102" s="34" t="s">
        <v>198</v>
      </c>
    </row>
    <row r="103" spans="1:12" ht="13.5" x14ac:dyDescent="0.25">
      <c r="A103" s="4" t="s">
        <v>155</v>
      </c>
      <c r="B103" s="6" t="s">
        <v>1</v>
      </c>
      <c r="C103" s="9" t="s">
        <v>183</v>
      </c>
      <c r="D103" s="12">
        <v>4817800</v>
      </c>
      <c r="E103" s="12">
        <v>4715100</v>
      </c>
      <c r="F103" s="12">
        <f>F104+F105+F106</f>
        <v>1902640</v>
      </c>
      <c r="G103" s="12">
        <v>4982800</v>
      </c>
      <c r="H103" s="13"/>
      <c r="I103" s="13"/>
      <c r="J103" s="32"/>
    </row>
    <row r="104" spans="1:12" ht="13.5" x14ac:dyDescent="0.25">
      <c r="A104" s="3" t="s">
        <v>155</v>
      </c>
      <c r="B104" s="3" t="s">
        <v>11</v>
      </c>
      <c r="C104" s="8" t="s">
        <v>12</v>
      </c>
      <c r="D104" s="11">
        <v>2333000</v>
      </c>
      <c r="E104" s="11">
        <v>2246200</v>
      </c>
      <c r="F104" s="11"/>
      <c r="G104" s="11">
        <v>2246200</v>
      </c>
      <c r="H104" s="13"/>
      <c r="I104" s="13"/>
      <c r="J104" s="32"/>
    </row>
    <row r="105" spans="1:12" ht="13.5" x14ac:dyDescent="0.25">
      <c r="A105" s="3" t="s">
        <v>155</v>
      </c>
      <c r="B105" s="3" t="s">
        <v>156</v>
      </c>
      <c r="C105" s="8" t="s">
        <v>157</v>
      </c>
      <c r="D105" s="11">
        <v>2172080</v>
      </c>
      <c r="E105" s="11">
        <v>2147300</v>
      </c>
      <c r="F105" s="11"/>
      <c r="G105" s="11">
        <v>2147300</v>
      </c>
      <c r="H105" s="13"/>
      <c r="I105" s="13"/>
      <c r="J105" s="32"/>
    </row>
    <row r="106" spans="1:12" ht="25.5" x14ac:dyDescent="0.25">
      <c r="A106" s="3" t="s">
        <v>155</v>
      </c>
      <c r="B106" s="3" t="s">
        <v>158</v>
      </c>
      <c r="C106" s="8" t="s">
        <v>159</v>
      </c>
      <c r="D106" s="11">
        <v>350300</v>
      </c>
      <c r="E106" s="11">
        <v>321600</v>
      </c>
      <c r="F106" s="11">
        <v>1902640</v>
      </c>
      <c r="G106" s="11">
        <v>589300</v>
      </c>
      <c r="H106" s="13"/>
      <c r="I106" s="13"/>
      <c r="J106" s="38">
        <v>-1072</v>
      </c>
      <c r="K106" s="39" t="s">
        <v>195</v>
      </c>
    </row>
    <row r="107" spans="1:12" s="23" customFormat="1" ht="13.5" x14ac:dyDescent="0.25">
      <c r="A107" s="22" t="s">
        <v>173</v>
      </c>
      <c r="B107" s="7"/>
      <c r="C107" s="10"/>
      <c r="D107" s="13">
        <v>296379305.01999998</v>
      </c>
      <c r="E107" s="13">
        <v>271708068</v>
      </c>
      <c r="F107" s="13">
        <f>F103+F93+F80+F77+F72+F56+F41+F18+F10+F5+F3</f>
        <v>340664407.44999999</v>
      </c>
      <c r="G107" s="13">
        <v>278016785</v>
      </c>
      <c r="H107" s="13"/>
      <c r="I107" s="13"/>
      <c r="J107" s="33"/>
    </row>
    <row r="108" spans="1:12" x14ac:dyDescent="0.2">
      <c r="A108" s="1"/>
      <c r="J108" s="32"/>
    </row>
    <row r="109" spans="1:12" s="23" customFormat="1" x14ac:dyDescent="0.2">
      <c r="A109" s="24" t="s">
        <v>171</v>
      </c>
      <c r="B109" s="25"/>
      <c r="C109" s="25"/>
      <c r="D109" s="25"/>
      <c r="E109" s="25"/>
      <c r="F109" s="26">
        <v>269545550</v>
      </c>
      <c r="J109" s="33"/>
    </row>
    <row r="110" spans="1:12" s="23" customFormat="1" x14ac:dyDescent="0.2">
      <c r="A110" s="131"/>
      <c r="B110" s="132"/>
      <c r="C110" s="25"/>
      <c r="D110" s="25"/>
      <c r="E110" s="25"/>
      <c r="F110" s="25"/>
      <c r="J110" s="33"/>
    </row>
    <row r="111" spans="1:12" s="23" customFormat="1" x14ac:dyDescent="0.2">
      <c r="A111" s="25" t="s">
        <v>172</v>
      </c>
      <c r="B111" s="25"/>
      <c r="C111" s="25"/>
      <c r="D111" s="25"/>
      <c r="E111" s="25"/>
      <c r="F111" s="26">
        <f>F109-F107</f>
        <v>-71118857.449999988</v>
      </c>
      <c r="J111" s="33"/>
    </row>
    <row r="112" spans="1:12" x14ac:dyDescent="0.2">
      <c r="J112" s="32"/>
    </row>
    <row r="114" spans="3:6" x14ac:dyDescent="0.2">
      <c r="C114" t="s">
        <v>187</v>
      </c>
      <c r="F114" s="29">
        <f>F6+F11+F12+F13+F17+F19+F42+F57+F58+F67+F73+F77+F81+F94+F98+F99</f>
        <v>55630723.450000003</v>
      </c>
    </row>
  </sheetData>
  <mergeCells count="4">
    <mergeCell ref="F44:F49"/>
    <mergeCell ref="F51:F52"/>
    <mergeCell ref="F53:F54"/>
    <mergeCell ref="A110:B110"/>
  </mergeCell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workbookViewId="0">
      <selection activeCell="M16" sqref="L16:M16"/>
    </sheetView>
  </sheetViews>
  <sheetFormatPr defaultRowHeight="12.75" x14ac:dyDescent="0.2"/>
  <cols>
    <col min="1" max="1" width="4" customWidth="1"/>
    <col min="2" max="2" width="6.7109375" customWidth="1"/>
    <col min="3" max="3" width="58.28515625" customWidth="1"/>
    <col min="4" max="4" width="13.85546875" customWidth="1"/>
    <col min="5" max="5" width="14" customWidth="1"/>
    <col min="6" max="6" width="13.42578125" customWidth="1"/>
    <col min="7" max="7" width="8.5703125" hidden="1" customWidth="1"/>
    <col min="8" max="8" width="9.7109375" hidden="1" customWidth="1"/>
    <col min="9" max="9" width="0.28515625" hidden="1" customWidth="1"/>
    <col min="10" max="10" width="16.42578125" customWidth="1"/>
    <col min="11" max="11" width="30.5703125" customWidth="1"/>
  </cols>
  <sheetData>
    <row r="1" spans="1:11" ht="1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8" customHeight="1" x14ac:dyDescent="0.2">
      <c r="A2" s="2" t="s">
        <v>2</v>
      </c>
      <c r="B2" s="2" t="s">
        <v>3</v>
      </c>
      <c r="C2" s="2" t="s">
        <v>4</v>
      </c>
      <c r="D2" s="2" t="s">
        <v>186</v>
      </c>
      <c r="E2" s="2" t="s">
        <v>160</v>
      </c>
      <c r="F2" s="2" t="s">
        <v>188</v>
      </c>
      <c r="G2" s="2" t="s">
        <v>161</v>
      </c>
      <c r="H2" s="2" t="s">
        <v>163</v>
      </c>
      <c r="I2" s="2" t="s">
        <v>164</v>
      </c>
    </row>
    <row r="3" spans="1:11" ht="13.5" x14ac:dyDescent="0.25">
      <c r="A3" s="4" t="s">
        <v>7</v>
      </c>
      <c r="B3" s="6" t="s">
        <v>1</v>
      </c>
      <c r="C3" s="9" t="s">
        <v>1</v>
      </c>
      <c r="D3" s="12">
        <v>0</v>
      </c>
      <c r="E3" s="12">
        <v>10153338</v>
      </c>
      <c r="F3" s="12"/>
      <c r="G3" s="12">
        <v>19421992</v>
      </c>
      <c r="H3" s="13"/>
      <c r="I3" s="13"/>
      <c r="J3" s="38"/>
    </row>
    <row r="4" spans="1:11" ht="13.5" x14ac:dyDescent="0.25">
      <c r="A4" s="3" t="s">
        <v>7</v>
      </c>
      <c r="B4" s="3" t="s">
        <v>8</v>
      </c>
      <c r="C4" s="8" t="s">
        <v>9</v>
      </c>
      <c r="D4" s="11">
        <v>0</v>
      </c>
      <c r="E4" s="11">
        <v>10153338</v>
      </c>
      <c r="F4" s="11"/>
      <c r="G4" s="11">
        <v>19421992</v>
      </c>
      <c r="H4" s="13"/>
      <c r="I4" s="13"/>
      <c r="J4" s="38"/>
    </row>
    <row r="5" spans="1:11" ht="13.5" x14ac:dyDescent="0.25">
      <c r="A5" s="4" t="s">
        <v>10</v>
      </c>
      <c r="B5" s="6" t="s">
        <v>1</v>
      </c>
      <c r="C5" s="9" t="s">
        <v>174</v>
      </c>
      <c r="D5" s="12">
        <f>D6+D8</f>
        <v>40369867</v>
      </c>
      <c r="E5" s="12">
        <v>43290200</v>
      </c>
      <c r="F5" s="12">
        <f>F6+F7+F8</f>
        <v>43716271</v>
      </c>
      <c r="G5" s="12">
        <v>45711500</v>
      </c>
      <c r="H5" s="13"/>
      <c r="I5" s="13"/>
      <c r="J5" s="38"/>
    </row>
    <row r="6" spans="1:11" ht="13.5" x14ac:dyDescent="0.25">
      <c r="A6" s="3" t="s">
        <v>10</v>
      </c>
      <c r="B6" s="3" t="s">
        <v>11</v>
      </c>
      <c r="C6" s="8" t="s">
        <v>12</v>
      </c>
      <c r="D6" s="11">
        <v>5701867</v>
      </c>
      <c r="E6" s="11">
        <v>6211500</v>
      </c>
      <c r="F6" s="11">
        <f>6696971-59400</f>
        <v>6637571</v>
      </c>
      <c r="G6" s="11">
        <v>6211500</v>
      </c>
      <c r="H6" s="13"/>
      <c r="I6" s="13"/>
      <c r="J6" s="38"/>
    </row>
    <row r="7" spans="1:11" ht="13.5" x14ac:dyDescent="0.25">
      <c r="A7" s="3" t="s">
        <v>10</v>
      </c>
      <c r="B7" s="3" t="s">
        <v>13</v>
      </c>
      <c r="C7" s="8" t="s">
        <v>14</v>
      </c>
      <c r="D7" s="11">
        <v>0</v>
      </c>
      <c r="E7" s="11">
        <v>400000</v>
      </c>
      <c r="F7" s="11">
        <v>400000</v>
      </c>
      <c r="G7" s="11">
        <v>400000</v>
      </c>
      <c r="H7" s="13"/>
      <c r="I7" s="13"/>
      <c r="J7" s="38"/>
    </row>
    <row r="8" spans="1:11" ht="24.75" customHeight="1" x14ac:dyDescent="0.25">
      <c r="A8" s="3" t="s">
        <v>10</v>
      </c>
      <c r="B8" s="3" t="s">
        <v>15</v>
      </c>
      <c r="C8" s="8" t="s">
        <v>16</v>
      </c>
      <c r="D8" s="11">
        <v>34668000</v>
      </c>
      <c r="E8" s="11">
        <v>36678700</v>
      </c>
      <c r="F8" s="11">
        <v>36678700</v>
      </c>
      <c r="G8" s="11">
        <v>39100000</v>
      </c>
      <c r="H8" s="13"/>
      <c r="I8" s="13"/>
      <c r="J8" s="38"/>
    </row>
    <row r="9" spans="1:11" ht="13.5" hidden="1" x14ac:dyDescent="0.25">
      <c r="A9" s="15"/>
      <c r="B9" s="16"/>
      <c r="C9" s="17" t="s">
        <v>165</v>
      </c>
      <c r="D9" s="43"/>
      <c r="E9" s="43"/>
      <c r="F9" s="43"/>
      <c r="G9" s="43"/>
      <c r="H9" s="13"/>
      <c r="I9" s="13"/>
      <c r="J9" s="38"/>
    </row>
    <row r="10" spans="1:11" ht="13.5" x14ac:dyDescent="0.25">
      <c r="A10" s="4" t="s">
        <v>17</v>
      </c>
      <c r="B10" s="6" t="s">
        <v>1</v>
      </c>
      <c r="C10" s="9" t="s">
        <v>175</v>
      </c>
      <c r="D10" s="12">
        <f>SUM(D11:D17)</f>
        <v>2544300</v>
      </c>
      <c r="E10" s="12">
        <v>2668300</v>
      </c>
      <c r="F10" s="12">
        <f>F11+F12+F13+F14+F15+F16+F17</f>
        <v>2737326</v>
      </c>
      <c r="G10" s="12">
        <v>2668300</v>
      </c>
      <c r="H10" s="13"/>
      <c r="I10" s="13"/>
      <c r="J10" s="38"/>
    </row>
    <row r="11" spans="1:11" ht="13.5" x14ac:dyDescent="0.25">
      <c r="A11" s="3" t="s">
        <v>17</v>
      </c>
      <c r="B11" s="3" t="s">
        <v>11</v>
      </c>
      <c r="C11" s="8" t="s">
        <v>12</v>
      </c>
      <c r="D11" s="11">
        <v>1000700</v>
      </c>
      <c r="E11" s="11">
        <v>1000700</v>
      </c>
      <c r="F11" s="11">
        <f>867205+130081+31085+20000</f>
        <v>1048371</v>
      </c>
      <c r="G11" s="11">
        <v>1000700</v>
      </c>
      <c r="H11" s="13"/>
      <c r="I11" s="13"/>
      <c r="J11" s="38"/>
    </row>
    <row r="12" spans="1:11" ht="13.5" x14ac:dyDescent="0.25">
      <c r="A12" s="3" t="s">
        <v>17</v>
      </c>
      <c r="B12" s="3" t="s">
        <v>18</v>
      </c>
      <c r="C12" s="8" t="s">
        <v>19</v>
      </c>
      <c r="D12" s="11">
        <v>1014800</v>
      </c>
      <c r="E12" s="11">
        <v>1014800</v>
      </c>
      <c r="F12" s="11">
        <f>1036155</f>
        <v>1036155</v>
      </c>
      <c r="G12" s="11">
        <v>1014800</v>
      </c>
      <c r="H12" s="13"/>
      <c r="I12" s="13"/>
      <c r="J12" s="38"/>
    </row>
    <row r="13" spans="1:11" ht="13.5" x14ac:dyDescent="0.25">
      <c r="A13" s="3" t="s">
        <v>17</v>
      </c>
      <c r="B13" s="3" t="s">
        <v>20</v>
      </c>
      <c r="C13" s="8" t="s">
        <v>21</v>
      </c>
      <c r="D13" s="11">
        <v>197700</v>
      </c>
      <c r="E13" s="11">
        <v>251700</v>
      </c>
      <c r="F13" s="11">
        <v>251700</v>
      </c>
      <c r="G13" s="11">
        <v>251700</v>
      </c>
      <c r="H13" s="13"/>
      <c r="I13" s="13"/>
      <c r="J13" s="38"/>
    </row>
    <row r="14" spans="1:11" ht="25.5" x14ac:dyDescent="0.25">
      <c r="A14" s="3" t="s">
        <v>17</v>
      </c>
      <c r="B14" s="3" t="s">
        <v>22</v>
      </c>
      <c r="C14" s="8" t="s">
        <v>23</v>
      </c>
      <c r="D14" s="11">
        <v>99000</v>
      </c>
      <c r="E14" s="11">
        <v>100000</v>
      </c>
      <c r="F14" s="11">
        <v>100000</v>
      </c>
      <c r="G14" s="11">
        <v>100000</v>
      </c>
      <c r="H14" s="13"/>
      <c r="I14" s="13"/>
      <c r="J14" s="38"/>
    </row>
    <row r="15" spans="1:11" ht="25.5" x14ac:dyDescent="0.25">
      <c r="A15" s="3" t="s">
        <v>17</v>
      </c>
      <c r="B15" s="3" t="s">
        <v>24</v>
      </c>
      <c r="C15" s="8" t="s">
        <v>25</v>
      </c>
      <c r="D15" s="11">
        <v>99000</v>
      </c>
      <c r="E15" s="11">
        <v>168000</v>
      </c>
      <c r="F15" s="11">
        <v>168000</v>
      </c>
      <c r="G15" s="11">
        <v>168000</v>
      </c>
      <c r="H15" s="13"/>
      <c r="I15" s="13"/>
      <c r="J15" s="38"/>
    </row>
    <row r="16" spans="1:11" ht="25.5" x14ac:dyDescent="0.25">
      <c r="A16" s="3" t="s">
        <v>17</v>
      </c>
      <c r="B16" s="3" t="s">
        <v>26</v>
      </c>
      <c r="C16" s="8" t="s">
        <v>27</v>
      </c>
      <c r="D16" s="11">
        <v>55000</v>
      </c>
      <c r="E16" s="11">
        <v>55000</v>
      </c>
      <c r="F16" s="11">
        <v>55000</v>
      </c>
      <c r="G16" s="11">
        <v>55000</v>
      </c>
      <c r="H16" s="13"/>
      <c r="I16" s="13"/>
      <c r="J16" s="38"/>
    </row>
    <row r="17" spans="1:10" ht="13.5" x14ac:dyDescent="0.25">
      <c r="A17" s="3" t="s">
        <v>17</v>
      </c>
      <c r="B17" s="3" t="s">
        <v>28</v>
      </c>
      <c r="C17" s="8" t="s">
        <v>29</v>
      </c>
      <c r="D17" s="11">
        <v>78100</v>
      </c>
      <c r="E17" s="11">
        <v>78100</v>
      </c>
      <c r="F17" s="11">
        <v>78100</v>
      </c>
      <c r="G17" s="11">
        <v>78100</v>
      </c>
      <c r="H17" s="13"/>
      <c r="I17" s="13"/>
      <c r="J17" s="38"/>
    </row>
    <row r="18" spans="1:10" ht="13.5" x14ac:dyDescent="0.25">
      <c r="A18" s="4" t="s">
        <v>30</v>
      </c>
      <c r="B18" s="6" t="s">
        <v>1</v>
      </c>
      <c r="C18" s="9" t="s">
        <v>176</v>
      </c>
      <c r="D18" s="12">
        <f>SUM(D19:D40)</f>
        <v>105238158.8</v>
      </c>
      <c r="E18" s="12">
        <v>96973428</v>
      </c>
      <c r="F18" s="12">
        <f>F19+F21+F22+F23+F24+F25+F26+F27+F28+F29+F31+F32+F33+F34+F36+F37+F39+F30+F35+F40</f>
        <v>96097138</v>
      </c>
      <c r="G18" s="12">
        <v>99123909</v>
      </c>
      <c r="H18" s="13"/>
      <c r="I18" s="13"/>
      <c r="J18" s="38"/>
    </row>
    <row r="19" spans="1:10" ht="13.5" x14ac:dyDescent="0.25">
      <c r="A19" s="3" t="s">
        <v>30</v>
      </c>
      <c r="B19" s="3" t="s">
        <v>11</v>
      </c>
      <c r="C19" s="8" t="s">
        <v>12</v>
      </c>
      <c r="D19" s="11">
        <v>3767300</v>
      </c>
      <c r="E19" s="11">
        <v>3767300</v>
      </c>
      <c r="F19" s="11">
        <f>3880172+194009</f>
        <v>4074181</v>
      </c>
      <c r="G19" s="11">
        <v>3767300</v>
      </c>
      <c r="H19" s="13"/>
      <c r="I19" s="13"/>
      <c r="J19" s="38"/>
    </row>
    <row r="20" spans="1:10" ht="21.75" customHeight="1" x14ac:dyDescent="0.25">
      <c r="A20" s="3" t="s">
        <v>30</v>
      </c>
      <c r="B20" s="3" t="s">
        <v>31</v>
      </c>
      <c r="C20" s="8" t="s">
        <v>32</v>
      </c>
      <c r="D20" s="11">
        <v>349637</v>
      </c>
      <c r="E20" s="11">
        <v>0</v>
      </c>
      <c r="F20" s="11"/>
      <c r="G20" s="11">
        <v>0</v>
      </c>
      <c r="H20" s="13"/>
      <c r="I20" s="13"/>
      <c r="J20" s="38"/>
    </row>
    <row r="21" spans="1:10" ht="63.75" x14ac:dyDescent="0.25">
      <c r="A21" s="3" t="s">
        <v>30</v>
      </c>
      <c r="B21" s="3" t="s">
        <v>33</v>
      </c>
      <c r="C21" s="14" t="s">
        <v>34</v>
      </c>
      <c r="D21" s="11">
        <v>21231132</v>
      </c>
      <c r="E21" s="11">
        <v>24107647</v>
      </c>
      <c r="F21" s="11">
        <v>20575428</v>
      </c>
      <c r="G21" s="11">
        <v>26517039</v>
      </c>
      <c r="H21" s="13"/>
      <c r="I21" s="13"/>
      <c r="J21" s="38"/>
    </row>
    <row r="22" spans="1:10" ht="13.5" x14ac:dyDescent="0.25">
      <c r="A22" s="3" t="s">
        <v>30</v>
      </c>
      <c r="B22" s="3" t="s">
        <v>35</v>
      </c>
      <c r="C22" s="8" t="s">
        <v>36</v>
      </c>
      <c r="D22" s="11">
        <v>712000</v>
      </c>
      <c r="E22" s="11">
        <v>0</v>
      </c>
      <c r="F22" s="21"/>
      <c r="G22" s="11">
        <v>0</v>
      </c>
      <c r="H22" s="13"/>
      <c r="I22" s="13"/>
      <c r="J22" s="38"/>
    </row>
    <row r="23" spans="1:10" ht="63.75" x14ac:dyDescent="0.25">
      <c r="A23" s="3" t="s">
        <v>30</v>
      </c>
      <c r="B23" s="3" t="s">
        <v>37</v>
      </c>
      <c r="C23" s="14" t="s">
        <v>38</v>
      </c>
      <c r="D23" s="11">
        <v>19725277</v>
      </c>
      <c r="E23" s="11">
        <v>20174824</v>
      </c>
      <c r="F23" s="11">
        <v>20174800</v>
      </c>
      <c r="G23" s="11">
        <v>20704412</v>
      </c>
      <c r="H23" s="13"/>
      <c r="I23" s="13"/>
      <c r="J23" s="38"/>
    </row>
    <row r="24" spans="1:10" ht="63.75" x14ac:dyDescent="0.25">
      <c r="A24" s="3" t="s">
        <v>30</v>
      </c>
      <c r="B24" s="3" t="s">
        <v>39</v>
      </c>
      <c r="C24" s="14" t="s">
        <v>40</v>
      </c>
      <c r="D24" s="11">
        <v>4509682</v>
      </c>
      <c r="E24" s="11">
        <v>5074034</v>
      </c>
      <c r="F24" s="11">
        <v>5074000</v>
      </c>
      <c r="G24" s="11">
        <v>5449334</v>
      </c>
      <c r="H24" s="13"/>
      <c r="I24" s="13"/>
      <c r="J24" s="38"/>
    </row>
    <row r="25" spans="1:10" ht="25.5" x14ac:dyDescent="0.25">
      <c r="A25" s="3" t="s">
        <v>30</v>
      </c>
      <c r="B25" s="3" t="s">
        <v>41</v>
      </c>
      <c r="C25" s="8" t="s">
        <v>42</v>
      </c>
      <c r="D25" s="11">
        <v>5688148</v>
      </c>
      <c r="E25" s="11">
        <v>5592145</v>
      </c>
      <c r="F25" s="11">
        <v>5592145</v>
      </c>
      <c r="G25" s="11">
        <v>5849500</v>
      </c>
      <c r="H25" s="13"/>
      <c r="I25" s="13"/>
      <c r="J25" s="38"/>
    </row>
    <row r="26" spans="1:10" ht="25.5" x14ac:dyDescent="0.25">
      <c r="A26" s="3" t="s">
        <v>30</v>
      </c>
      <c r="B26" s="3" t="s">
        <v>43</v>
      </c>
      <c r="C26" s="8" t="s">
        <v>44</v>
      </c>
      <c r="D26" s="11">
        <v>1130335</v>
      </c>
      <c r="E26" s="11">
        <v>1751550</v>
      </c>
      <c r="F26" s="11">
        <v>1751550</v>
      </c>
      <c r="G26" s="11">
        <v>1751550</v>
      </c>
      <c r="H26" s="13"/>
      <c r="I26" s="13"/>
      <c r="J26" s="38"/>
    </row>
    <row r="27" spans="1:10" ht="25.5" x14ac:dyDescent="0.25">
      <c r="A27" s="3" t="s">
        <v>30</v>
      </c>
      <c r="B27" s="3" t="s">
        <v>45</v>
      </c>
      <c r="C27" s="8" t="s">
        <v>46</v>
      </c>
      <c r="D27" s="11">
        <v>4928133</v>
      </c>
      <c r="E27" s="11">
        <v>5206396</v>
      </c>
      <c r="F27" s="11">
        <v>5211597</v>
      </c>
      <c r="G27" s="11">
        <v>5529599</v>
      </c>
      <c r="H27" s="13"/>
      <c r="I27" s="13"/>
      <c r="J27" s="38"/>
    </row>
    <row r="28" spans="1:10" ht="25.5" x14ac:dyDescent="0.25">
      <c r="A28" s="3" t="s">
        <v>30</v>
      </c>
      <c r="B28" s="3" t="s">
        <v>47</v>
      </c>
      <c r="C28" s="8" t="s">
        <v>48</v>
      </c>
      <c r="D28" s="11">
        <v>5011193</v>
      </c>
      <c r="E28" s="11">
        <v>5285645</v>
      </c>
      <c r="F28" s="11">
        <f>5115778+1108943</f>
        <v>6224721</v>
      </c>
      <c r="G28" s="11">
        <v>5603549</v>
      </c>
      <c r="H28" s="13"/>
      <c r="I28" s="13"/>
      <c r="J28" s="38"/>
    </row>
    <row r="29" spans="1:10" ht="38.25" x14ac:dyDescent="0.25">
      <c r="A29" s="3" t="s">
        <v>30</v>
      </c>
      <c r="B29" s="3" t="s">
        <v>49</v>
      </c>
      <c r="C29" s="8" t="s">
        <v>50</v>
      </c>
      <c r="D29" s="11">
        <v>10846824</v>
      </c>
      <c r="E29" s="11">
        <v>11461512</v>
      </c>
      <c r="F29" s="11">
        <v>11086161</v>
      </c>
      <c r="G29" s="11">
        <v>12177509</v>
      </c>
      <c r="H29" s="13"/>
      <c r="I29" s="13"/>
      <c r="J29" s="38"/>
    </row>
    <row r="30" spans="1:10" ht="25.5" x14ac:dyDescent="0.25">
      <c r="A30" s="3" t="s">
        <v>30</v>
      </c>
      <c r="B30" s="3" t="s">
        <v>51</v>
      </c>
      <c r="C30" s="8" t="s">
        <v>52</v>
      </c>
      <c r="D30" s="11">
        <v>174465</v>
      </c>
      <c r="E30" s="11">
        <v>174465</v>
      </c>
      <c r="F30" s="11"/>
      <c r="G30" s="11">
        <v>174465</v>
      </c>
      <c r="H30" s="13"/>
      <c r="I30" s="13"/>
      <c r="J30" s="38"/>
    </row>
    <row r="31" spans="1:10" ht="13.5" x14ac:dyDescent="0.25">
      <c r="A31" s="3" t="s">
        <v>30</v>
      </c>
      <c r="B31" s="3" t="s">
        <v>53</v>
      </c>
      <c r="C31" s="8" t="s">
        <v>54</v>
      </c>
      <c r="D31" s="11">
        <v>1807387.8</v>
      </c>
      <c r="E31" s="11">
        <v>1882658</v>
      </c>
      <c r="F31" s="11">
        <v>1979522</v>
      </c>
      <c r="G31" s="11">
        <v>2006913</v>
      </c>
      <c r="H31" s="13"/>
      <c r="I31" s="13"/>
      <c r="J31" s="38"/>
    </row>
    <row r="32" spans="1:10" ht="42" customHeight="1" x14ac:dyDescent="0.25">
      <c r="A32" s="3" t="s">
        <v>30</v>
      </c>
      <c r="B32" s="3" t="s">
        <v>55</v>
      </c>
      <c r="C32" s="8" t="s">
        <v>56</v>
      </c>
      <c r="D32" s="11">
        <v>3952731</v>
      </c>
      <c r="E32" s="11">
        <v>3976748</v>
      </c>
      <c r="F32" s="11">
        <v>3976748</v>
      </c>
      <c r="G32" s="11">
        <v>4005953</v>
      </c>
      <c r="H32" s="13"/>
      <c r="I32" s="13"/>
      <c r="J32" s="38"/>
    </row>
    <row r="33" spans="1:10" ht="25.5" x14ac:dyDescent="0.25">
      <c r="A33" s="3" t="s">
        <v>30</v>
      </c>
      <c r="B33" s="3" t="s">
        <v>57</v>
      </c>
      <c r="C33" s="8" t="s">
        <v>58</v>
      </c>
      <c r="D33" s="11">
        <v>5098163</v>
      </c>
      <c r="E33" s="11">
        <v>4800384</v>
      </c>
      <c r="F33" s="11">
        <v>4773697</v>
      </c>
      <c r="G33" s="11">
        <v>4853280</v>
      </c>
      <c r="H33" s="13"/>
      <c r="I33" s="13"/>
      <c r="J33" s="38"/>
    </row>
    <row r="34" spans="1:10" ht="25.5" x14ac:dyDescent="0.25">
      <c r="A34" s="3" t="s">
        <v>30</v>
      </c>
      <c r="B34" s="3" t="s">
        <v>59</v>
      </c>
      <c r="C34" s="8" t="s">
        <v>60</v>
      </c>
      <c r="D34" s="11">
        <v>589237</v>
      </c>
      <c r="E34" s="11">
        <v>602588</v>
      </c>
      <c r="F34" s="11">
        <v>602588</v>
      </c>
      <c r="G34" s="11">
        <v>617974</v>
      </c>
      <c r="H34" s="13"/>
      <c r="I34" s="13"/>
      <c r="J34" s="38"/>
    </row>
    <row r="35" spans="1:10" ht="25.5" x14ac:dyDescent="0.25">
      <c r="A35" s="3" t="s">
        <v>30</v>
      </c>
      <c r="B35" s="3" t="s">
        <v>61</v>
      </c>
      <c r="C35" s="8" t="s">
        <v>52</v>
      </c>
      <c r="D35" s="11">
        <v>115532</v>
      </c>
      <c r="E35" s="11">
        <v>115532</v>
      </c>
      <c r="F35" s="11"/>
      <c r="G35" s="11">
        <v>115532</v>
      </c>
      <c r="H35" s="13"/>
      <c r="I35" s="13"/>
      <c r="J35" s="38"/>
    </row>
    <row r="36" spans="1:10" ht="25.5" x14ac:dyDescent="0.25">
      <c r="A36" s="3" t="s">
        <v>30</v>
      </c>
      <c r="B36" s="3" t="s">
        <v>62</v>
      </c>
      <c r="C36" s="8" t="s">
        <v>63</v>
      </c>
      <c r="D36" s="11">
        <v>1163000</v>
      </c>
      <c r="E36" s="11">
        <v>0</v>
      </c>
      <c r="F36" s="11"/>
      <c r="G36" s="11">
        <v>0</v>
      </c>
      <c r="H36" s="13"/>
      <c r="I36" s="13"/>
      <c r="J36" s="38"/>
    </row>
    <row r="37" spans="1:10" ht="25.5" x14ac:dyDescent="0.25">
      <c r="A37" s="3" t="s">
        <v>30</v>
      </c>
      <c r="B37" s="3" t="s">
        <v>64</v>
      </c>
      <c r="C37" s="8" t="s">
        <v>65</v>
      </c>
      <c r="D37" s="11">
        <v>6344571</v>
      </c>
      <c r="E37" s="11">
        <v>0</v>
      </c>
      <c r="F37" s="11"/>
      <c r="G37" s="11">
        <v>0</v>
      </c>
      <c r="H37" s="13"/>
      <c r="I37" s="13"/>
      <c r="J37" s="38"/>
    </row>
    <row r="38" spans="1:10" ht="38.25" x14ac:dyDescent="0.25">
      <c r="A38" s="3" t="s">
        <v>30</v>
      </c>
      <c r="B38" s="3" t="s">
        <v>66</v>
      </c>
      <c r="C38" s="8" t="s">
        <v>67</v>
      </c>
      <c r="D38" s="11">
        <v>934500</v>
      </c>
      <c r="E38" s="11">
        <v>0</v>
      </c>
      <c r="F38" s="11"/>
      <c r="G38" s="11">
        <v>0</v>
      </c>
      <c r="H38" s="13"/>
      <c r="I38" s="13"/>
      <c r="J38" s="38"/>
    </row>
    <row r="39" spans="1:10" ht="25.5" x14ac:dyDescent="0.25">
      <c r="A39" s="3" t="s">
        <v>30</v>
      </c>
      <c r="B39" s="3" t="s">
        <v>68</v>
      </c>
      <c r="C39" s="8" t="s">
        <v>69</v>
      </c>
      <c r="D39" s="11">
        <v>7158911</v>
      </c>
      <c r="E39" s="11">
        <v>3000000</v>
      </c>
      <c r="F39" s="11">
        <v>5000000</v>
      </c>
      <c r="G39" s="11">
        <v>0</v>
      </c>
      <c r="H39" s="13"/>
      <c r="I39" s="13"/>
      <c r="J39" s="38"/>
    </row>
    <row r="40" spans="1:10" ht="13.5" x14ac:dyDescent="0.25">
      <c r="A40" s="15" t="s">
        <v>30</v>
      </c>
      <c r="B40" s="16"/>
      <c r="C40" s="17" t="s">
        <v>184</v>
      </c>
      <c r="D40" s="43"/>
      <c r="E40" s="43"/>
      <c r="F40" s="43"/>
      <c r="G40" s="43"/>
      <c r="H40" s="13"/>
      <c r="I40" s="13"/>
      <c r="J40" s="38"/>
    </row>
    <row r="41" spans="1:10" ht="13.5" x14ac:dyDescent="0.25">
      <c r="A41" s="4" t="s">
        <v>70</v>
      </c>
      <c r="B41" s="6" t="s">
        <v>1</v>
      </c>
      <c r="C41" s="9" t="s">
        <v>177</v>
      </c>
      <c r="D41" s="12">
        <f>SUM(D42:D55)</f>
        <v>32861122</v>
      </c>
      <c r="E41" s="12">
        <v>39030272</v>
      </c>
      <c r="F41" s="12">
        <f>F42+F43+F44+F45+F46+F47+F48+F49+F50+F51+F53+F54+F55</f>
        <v>42197211</v>
      </c>
      <c r="G41" s="12">
        <v>41309975</v>
      </c>
      <c r="H41" s="13"/>
      <c r="I41" s="13"/>
      <c r="J41" s="38"/>
    </row>
    <row r="42" spans="1:10" ht="13.5" x14ac:dyDescent="0.25">
      <c r="A42" s="3" t="s">
        <v>70</v>
      </c>
      <c r="B42" s="3" t="s">
        <v>11</v>
      </c>
      <c r="C42" s="8" t="s">
        <v>12</v>
      </c>
      <c r="D42" s="11">
        <v>3275600</v>
      </c>
      <c r="E42" s="11">
        <v>3022400</v>
      </c>
      <c r="F42" s="11">
        <f>3440600+172030</f>
        <v>3612630</v>
      </c>
      <c r="G42" s="11">
        <v>3022400</v>
      </c>
      <c r="H42" s="13"/>
      <c r="I42" s="13"/>
      <c r="J42" s="38"/>
    </row>
    <row r="43" spans="1:10" ht="18" customHeight="1" x14ac:dyDescent="0.25">
      <c r="A43" s="3" t="s">
        <v>70</v>
      </c>
      <c r="B43" s="3" t="s">
        <v>71</v>
      </c>
      <c r="C43" s="8" t="s">
        <v>185</v>
      </c>
      <c r="D43" s="11">
        <v>806000</v>
      </c>
      <c r="E43" s="11">
        <v>770000</v>
      </c>
      <c r="F43" s="42">
        <v>878000</v>
      </c>
      <c r="G43" s="11">
        <v>770000</v>
      </c>
      <c r="H43" s="13"/>
      <c r="I43" s="13"/>
      <c r="J43" s="38"/>
    </row>
    <row r="44" spans="1:10" ht="25.5" x14ac:dyDescent="0.25">
      <c r="A44" s="3" t="s">
        <v>70</v>
      </c>
      <c r="B44" s="3" t="s">
        <v>73</v>
      </c>
      <c r="C44" s="8" t="s">
        <v>74</v>
      </c>
      <c r="D44" s="11">
        <v>11729035</v>
      </c>
      <c r="E44" s="46">
        <v>13482809</v>
      </c>
      <c r="F44" s="46">
        <v>13082050</v>
      </c>
      <c r="G44" s="47">
        <v>15502902</v>
      </c>
      <c r="H44" s="13"/>
      <c r="I44" s="13"/>
      <c r="J44" s="38"/>
    </row>
    <row r="45" spans="1:10" ht="13.5" x14ac:dyDescent="0.25">
      <c r="A45" s="3" t="s">
        <v>70</v>
      </c>
      <c r="B45" s="3" t="s">
        <v>75</v>
      </c>
      <c r="C45" s="8" t="s">
        <v>76</v>
      </c>
      <c r="D45" s="11">
        <v>2448790</v>
      </c>
      <c r="E45" s="46">
        <v>2901174</v>
      </c>
      <c r="F45" s="46">
        <v>2885854</v>
      </c>
      <c r="G45" s="47">
        <v>3482718</v>
      </c>
      <c r="H45" s="13"/>
      <c r="I45" s="13"/>
      <c r="J45" s="38"/>
    </row>
    <row r="46" spans="1:10" ht="25.5" x14ac:dyDescent="0.25">
      <c r="A46" s="3" t="s">
        <v>70</v>
      </c>
      <c r="B46" s="3" t="s">
        <v>77</v>
      </c>
      <c r="C46" s="8" t="s">
        <v>78</v>
      </c>
      <c r="D46" s="11">
        <v>992074</v>
      </c>
      <c r="E46" s="46">
        <v>1175358</v>
      </c>
      <c r="F46" s="46">
        <v>1141721</v>
      </c>
      <c r="G46" s="47">
        <v>1410958</v>
      </c>
      <c r="H46" s="13"/>
      <c r="I46" s="13"/>
      <c r="J46" s="38"/>
    </row>
    <row r="47" spans="1:10" ht="25.5" x14ac:dyDescent="0.25">
      <c r="A47" s="3" t="s">
        <v>70</v>
      </c>
      <c r="B47" s="3" t="s">
        <v>79</v>
      </c>
      <c r="C47" s="8" t="s">
        <v>80</v>
      </c>
      <c r="D47" s="11">
        <v>623769</v>
      </c>
      <c r="E47" s="46">
        <v>738982</v>
      </c>
      <c r="F47" s="46">
        <v>738151</v>
      </c>
      <c r="G47" s="47">
        <v>887084</v>
      </c>
      <c r="H47" s="13"/>
      <c r="I47" s="13"/>
      <c r="J47" s="38"/>
    </row>
    <row r="48" spans="1:10" ht="25.5" x14ac:dyDescent="0.25">
      <c r="A48" s="3" t="s">
        <v>70</v>
      </c>
      <c r="B48" s="3" t="s">
        <v>81</v>
      </c>
      <c r="C48" s="8" t="s">
        <v>82</v>
      </c>
      <c r="D48" s="11">
        <v>1670117</v>
      </c>
      <c r="E48" s="46">
        <v>1978691</v>
      </c>
      <c r="F48" s="46">
        <v>1946899</v>
      </c>
      <c r="G48" s="47">
        <v>2375347</v>
      </c>
      <c r="H48" s="13"/>
      <c r="I48" s="13"/>
      <c r="J48" s="38"/>
    </row>
    <row r="49" spans="1:10" ht="13.5" x14ac:dyDescent="0.25">
      <c r="A49" s="3" t="s">
        <v>70</v>
      </c>
      <c r="B49" s="3" t="s">
        <v>83</v>
      </c>
      <c r="C49" s="8" t="s">
        <v>84</v>
      </c>
      <c r="D49" s="11">
        <v>4485497</v>
      </c>
      <c r="E49" s="46">
        <v>5322458</v>
      </c>
      <c r="F49" s="46">
        <v>4612806</v>
      </c>
      <c r="G49" s="47">
        <v>6398566</v>
      </c>
      <c r="H49" s="13"/>
      <c r="I49" s="13"/>
      <c r="J49" s="38"/>
    </row>
    <row r="50" spans="1:10" ht="25.5" x14ac:dyDescent="0.25">
      <c r="A50" s="3" t="s">
        <v>70</v>
      </c>
      <c r="B50" s="3" t="s">
        <v>85</v>
      </c>
      <c r="C50" s="8" t="s">
        <v>86</v>
      </c>
      <c r="D50" s="11">
        <v>204800</v>
      </c>
      <c r="E50" s="11">
        <v>0</v>
      </c>
      <c r="F50" s="44">
        <v>204800</v>
      </c>
      <c r="G50" s="11">
        <v>0</v>
      </c>
      <c r="H50" s="13"/>
      <c r="I50" s="13"/>
      <c r="J50" s="38"/>
    </row>
    <row r="51" spans="1:10" ht="38.25" x14ac:dyDescent="0.25">
      <c r="A51" s="3" t="s">
        <v>70</v>
      </c>
      <c r="B51" s="3" t="s">
        <v>66</v>
      </c>
      <c r="C51" s="8" t="s">
        <v>204</v>
      </c>
      <c r="D51" s="11">
        <v>2065500</v>
      </c>
      <c r="E51" s="11">
        <v>4000000</v>
      </c>
      <c r="F51" s="128">
        <f>5355000+1500000</f>
        <v>6855000</v>
      </c>
      <c r="G51" s="11">
        <v>3461000</v>
      </c>
      <c r="H51" s="13"/>
      <c r="I51" s="13"/>
      <c r="J51" s="38"/>
    </row>
    <row r="52" spans="1:10" ht="38.25" x14ac:dyDescent="0.25">
      <c r="A52" s="3" t="s">
        <v>70</v>
      </c>
      <c r="B52" s="3" t="s">
        <v>87</v>
      </c>
      <c r="C52" s="8" t="s">
        <v>88</v>
      </c>
      <c r="D52" s="11">
        <v>100000</v>
      </c>
      <c r="E52" s="11">
        <v>239400</v>
      </c>
      <c r="F52" s="130"/>
      <c r="G52" s="11">
        <v>100000</v>
      </c>
      <c r="H52" s="13"/>
      <c r="I52" s="13"/>
      <c r="J52" s="38"/>
    </row>
    <row r="53" spans="1:10" ht="25.5" x14ac:dyDescent="0.25">
      <c r="A53" s="3" t="s">
        <v>70</v>
      </c>
      <c r="B53" s="3" t="s">
        <v>89</v>
      </c>
      <c r="C53" s="8" t="s">
        <v>90</v>
      </c>
      <c r="D53" s="11">
        <v>444000</v>
      </c>
      <c r="E53" s="11">
        <v>399000</v>
      </c>
      <c r="F53" s="11">
        <v>534000</v>
      </c>
      <c r="G53" s="11">
        <v>399000</v>
      </c>
      <c r="H53" s="13"/>
      <c r="I53" s="13"/>
      <c r="J53" s="38"/>
    </row>
    <row r="54" spans="1:10" ht="25.5" x14ac:dyDescent="0.25">
      <c r="A54" s="3" t="s">
        <v>70</v>
      </c>
      <c r="B54" s="3" t="s">
        <v>91</v>
      </c>
      <c r="C54" s="8" t="s">
        <v>92</v>
      </c>
      <c r="D54" s="11">
        <v>2940000</v>
      </c>
      <c r="E54" s="11">
        <v>3000000</v>
      </c>
      <c r="F54" s="11">
        <v>3000000</v>
      </c>
      <c r="G54" s="11">
        <v>2000000</v>
      </c>
      <c r="H54" s="13"/>
      <c r="I54" s="13"/>
      <c r="J54" s="38"/>
    </row>
    <row r="55" spans="1:10" ht="25.5" x14ac:dyDescent="0.25">
      <c r="A55" s="3" t="s">
        <v>70</v>
      </c>
      <c r="B55" s="3" t="s">
        <v>93</v>
      </c>
      <c r="C55" s="8" t="s">
        <v>94</v>
      </c>
      <c r="D55" s="11">
        <v>1075940</v>
      </c>
      <c r="E55" s="11">
        <v>2000000</v>
      </c>
      <c r="F55" s="11">
        <v>2705300</v>
      </c>
      <c r="G55" s="11">
        <v>1500000</v>
      </c>
      <c r="H55" s="13"/>
      <c r="I55" s="13"/>
      <c r="J55" s="38"/>
    </row>
    <row r="56" spans="1:10" ht="13.5" x14ac:dyDescent="0.25">
      <c r="A56" s="4" t="s">
        <v>95</v>
      </c>
      <c r="B56" s="6" t="s">
        <v>1</v>
      </c>
      <c r="C56" s="9" t="s">
        <v>178</v>
      </c>
      <c r="D56" s="12">
        <f>SUM(D57:D71)</f>
        <v>19123343.199999999</v>
      </c>
      <c r="E56" s="12">
        <v>20200060</v>
      </c>
      <c r="F56" s="12">
        <f>F57+F58+F60+F64+F65+F66+F67+F68+F69+F70+F71</f>
        <v>25590971.449999999</v>
      </c>
      <c r="G56" s="12">
        <v>19700219</v>
      </c>
      <c r="H56" s="13"/>
      <c r="I56" s="13"/>
      <c r="J56" s="38"/>
    </row>
    <row r="57" spans="1:10" ht="13.5" x14ac:dyDescent="0.25">
      <c r="A57" s="3" t="s">
        <v>95</v>
      </c>
      <c r="B57" s="3" t="s">
        <v>96</v>
      </c>
      <c r="C57" s="8" t="s">
        <v>97</v>
      </c>
      <c r="D57" s="11">
        <v>1069400</v>
      </c>
      <c r="E57" s="11">
        <v>1069400</v>
      </c>
      <c r="F57" s="11">
        <v>1215565</v>
      </c>
      <c r="G57" s="11">
        <v>1069400</v>
      </c>
      <c r="H57" s="13"/>
      <c r="I57" s="13"/>
      <c r="J57" s="38"/>
    </row>
    <row r="58" spans="1:10" ht="13.5" x14ac:dyDescent="0.25">
      <c r="A58" s="3" t="s">
        <v>95</v>
      </c>
      <c r="B58" s="3" t="s">
        <v>11</v>
      </c>
      <c r="C58" s="8" t="s">
        <v>12</v>
      </c>
      <c r="D58" s="11">
        <v>12532515</v>
      </c>
      <c r="E58" s="11">
        <v>12266860</v>
      </c>
      <c r="F58" s="11">
        <f>15037854.45-5800+1222729-200000+794659+36452</f>
        <v>16885894.449999999</v>
      </c>
      <c r="G58" s="11">
        <v>12267019</v>
      </c>
      <c r="H58" s="13"/>
      <c r="I58" s="13"/>
      <c r="J58" s="38"/>
    </row>
    <row r="59" spans="1:10" ht="13.5" x14ac:dyDescent="0.25">
      <c r="A59" s="3"/>
      <c r="B59" s="3"/>
      <c r="C59" s="8" t="s">
        <v>202</v>
      </c>
      <c r="D59" s="11"/>
      <c r="E59" s="11"/>
      <c r="F59" s="11">
        <v>1871316.45</v>
      </c>
      <c r="G59" s="11"/>
      <c r="H59" s="13"/>
      <c r="I59" s="13"/>
      <c r="J59" s="38"/>
    </row>
    <row r="60" spans="1:10" ht="13.5" x14ac:dyDescent="0.25">
      <c r="A60" s="3" t="s">
        <v>95</v>
      </c>
      <c r="B60" s="3" t="s">
        <v>98</v>
      </c>
      <c r="C60" s="8" t="s">
        <v>99</v>
      </c>
      <c r="D60" s="11">
        <v>1006000</v>
      </c>
      <c r="E60" s="11">
        <v>2000000</v>
      </c>
      <c r="F60" s="11">
        <f>F61+F62+F63</f>
        <v>2000000</v>
      </c>
      <c r="G60" s="11">
        <v>1500000</v>
      </c>
      <c r="H60" s="13"/>
      <c r="I60" s="13"/>
      <c r="J60" s="38"/>
    </row>
    <row r="61" spans="1:10" ht="13.5" x14ac:dyDescent="0.25">
      <c r="A61" s="3"/>
      <c r="B61" s="3"/>
      <c r="C61" s="8" t="s">
        <v>168</v>
      </c>
      <c r="D61" s="11"/>
      <c r="E61" s="11"/>
      <c r="F61" s="11">
        <v>2000000</v>
      </c>
      <c r="G61" s="11"/>
      <c r="H61" s="13"/>
      <c r="I61" s="13"/>
      <c r="J61" s="38"/>
    </row>
    <row r="62" spans="1:10" ht="13.5" x14ac:dyDescent="0.25">
      <c r="A62" s="3"/>
      <c r="B62" s="3"/>
      <c r="C62" s="8" t="s">
        <v>166</v>
      </c>
      <c r="D62" s="11"/>
      <c r="E62" s="11"/>
      <c r="F62" s="11"/>
      <c r="G62" s="11"/>
      <c r="H62" s="13"/>
      <c r="I62" s="13"/>
      <c r="J62" s="38"/>
    </row>
    <row r="63" spans="1:10" ht="13.5" x14ac:dyDescent="0.25">
      <c r="A63" s="3"/>
      <c r="B63" s="3"/>
      <c r="C63" s="8" t="s">
        <v>167</v>
      </c>
      <c r="D63" s="11"/>
      <c r="E63" s="11"/>
      <c r="F63" s="11"/>
      <c r="G63" s="11"/>
      <c r="H63" s="13"/>
      <c r="I63" s="13"/>
      <c r="J63" s="38"/>
    </row>
    <row r="64" spans="1:10" ht="38.25" x14ac:dyDescent="0.25">
      <c r="A64" s="3" t="s">
        <v>95</v>
      </c>
      <c r="B64" s="3" t="s">
        <v>100</v>
      </c>
      <c r="C64" s="8" t="s">
        <v>101</v>
      </c>
      <c r="D64" s="11">
        <v>251998</v>
      </c>
      <c r="E64" s="11">
        <v>396000</v>
      </c>
      <c r="F64" s="45">
        <v>396000</v>
      </c>
      <c r="G64" s="11">
        <v>396000</v>
      </c>
      <c r="H64" s="13"/>
      <c r="I64" s="13"/>
      <c r="J64" s="38"/>
    </row>
    <row r="65" spans="1:11" ht="51" x14ac:dyDescent="0.25">
      <c r="A65" s="3" t="s">
        <v>95</v>
      </c>
      <c r="B65" s="3" t="s">
        <v>102</v>
      </c>
      <c r="C65" s="14" t="s">
        <v>103</v>
      </c>
      <c r="D65" s="11">
        <v>147371</v>
      </c>
      <c r="E65" s="11">
        <v>400000</v>
      </c>
      <c r="F65" s="45">
        <v>400000</v>
      </c>
      <c r="G65" s="11">
        <v>400000</v>
      </c>
      <c r="H65" s="13"/>
      <c r="I65" s="13"/>
      <c r="J65" s="38"/>
    </row>
    <row r="66" spans="1:11" ht="51" x14ac:dyDescent="0.25">
      <c r="A66" s="3" t="s">
        <v>95</v>
      </c>
      <c r="B66" s="3" t="s">
        <v>104</v>
      </c>
      <c r="C66" s="14" t="s">
        <v>105</v>
      </c>
      <c r="D66" s="11">
        <v>163259.20000000001</v>
      </c>
      <c r="E66" s="11">
        <v>165000</v>
      </c>
      <c r="F66" s="45">
        <v>165000</v>
      </c>
      <c r="G66" s="11">
        <v>165000</v>
      </c>
      <c r="H66" s="13"/>
      <c r="I66" s="13"/>
      <c r="J66" s="38"/>
    </row>
    <row r="67" spans="1:11" ht="13.5" x14ac:dyDescent="0.25">
      <c r="A67" s="3" t="s">
        <v>95</v>
      </c>
      <c r="B67" s="3" t="s">
        <v>28</v>
      </c>
      <c r="C67" s="8" t="s">
        <v>29</v>
      </c>
      <c r="D67" s="11">
        <v>761500</v>
      </c>
      <c r="E67" s="11">
        <v>711500</v>
      </c>
      <c r="F67" s="45">
        <v>766500</v>
      </c>
      <c r="G67" s="11">
        <v>711500</v>
      </c>
      <c r="H67" s="13"/>
      <c r="I67" s="13"/>
      <c r="J67" s="38"/>
    </row>
    <row r="68" spans="1:11" ht="13.5" x14ac:dyDescent="0.25">
      <c r="A68" s="3" t="s">
        <v>95</v>
      </c>
      <c r="B68" s="3" t="s">
        <v>106</v>
      </c>
      <c r="C68" s="8" t="s">
        <v>107</v>
      </c>
      <c r="D68" s="11">
        <v>1936300</v>
      </c>
      <c r="E68" s="11">
        <v>1936300</v>
      </c>
      <c r="F68" s="11">
        <v>1953200</v>
      </c>
      <c r="G68" s="11">
        <v>1936300</v>
      </c>
      <c r="H68" s="13"/>
      <c r="I68" s="13"/>
      <c r="J68" s="38"/>
    </row>
    <row r="69" spans="1:11" ht="13.5" x14ac:dyDescent="0.25">
      <c r="A69" s="3" t="s">
        <v>95</v>
      </c>
      <c r="B69" s="3" t="s">
        <v>108</v>
      </c>
      <c r="C69" s="8" t="s">
        <v>109</v>
      </c>
      <c r="D69" s="11">
        <v>205000</v>
      </c>
      <c r="E69" s="11">
        <v>205000</v>
      </c>
      <c r="F69" s="11">
        <v>217000</v>
      </c>
      <c r="G69" s="11">
        <v>205000</v>
      </c>
      <c r="H69" s="13"/>
      <c r="I69" s="13"/>
      <c r="J69" s="38"/>
    </row>
    <row r="70" spans="1:11" ht="26.25" customHeight="1" x14ac:dyDescent="0.25">
      <c r="A70" s="3" t="s">
        <v>95</v>
      </c>
      <c r="B70" s="3" t="s">
        <v>110</v>
      </c>
      <c r="C70" s="8" t="s">
        <v>111</v>
      </c>
      <c r="D70" s="11">
        <v>1050000</v>
      </c>
      <c r="E70" s="11">
        <v>1050000</v>
      </c>
      <c r="F70" s="11">
        <v>1050000</v>
      </c>
      <c r="G70" s="11">
        <v>1050000</v>
      </c>
      <c r="H70" s="13"/>
      <c r="I70" s="13"/>
      <c r="J70" s="38"/>
    </row>
    <row r="71" spans="1:11" ht="25.5" x14ac:dyDescent="0.25">
      <c r="A71" s="3" t="s">
        <v>95</v>
      </c>
      <c r="B71" s="3" t="s">
        <v>112</v>
      </c>
      <c r="C71" s="8" t="s">
        <v>113</v>
      </c>
      <c r="D71" s="11">
        <v>0</v>
      </c>
      <c r="E71" s="11">
        <v>0</v>
      </c>
      <c r="F71" s="11">
        <v>541812</v>
      </c>
      <c r="G71" s="11">
        <v>0</v>
      </c>
      <c r="H71" s="13"/>
      <c r="I71" s="13"/>
      <c r="J71" s="38">
        <v>-368500</v>
      </c>
      <c r="K71" s="40" t="s">
        <v>201</v>
      </c>
    </row>
    <row r="72" spans="1:11" ht="13.5" x14ac:dyDescent="0.25">
      <c r="A72" s="4" t="s">
        <v>114</v>
      </c>
      <c r="B72" s="6" t="s">
        <v>1</v>
      </c>
      <c r="C72" s="9" t="s">
        <v>179</v>
      </c>
      <c r="D72" s="12">
        <f>SUM(D73:D76)</f>
        <v>8197825</v>
      </c>
      <c r="E72" s="12">
        <v>3420700</v>
      </c>
      <c r="F72" s="12">
        <f>F73+F74+F75+F76</f>
        <v>13943878</v>
      </c>
      <c r="G72" s="12">
        <v>2885700</v>
      </c>
      <c r="H72" s="13"/>
      <c r="I72" s="13"/>
      <c r="J72" s="38"/>
    </row>
    <row r="73" spans="1:11" ht="13.5" x14ac:dyDescent="0.25">
      <c r="A73" s="3" t="s">
        <v>114</v>
      </c>
      <c r="B73" s="3" t="s">
        <v>11</v>
      </c>
      <c r="C73" s="8" t="s">
        <v>12</v>
      </c>
      <c r="D73" s="11">
        <v>2884125</v>
      </c>
      <c r="E73" s="11">
        <v>2885700</v>
      </c>
      <c r="F73" s="11">
        <f>2948931+147447</f>
        <v>3096378</v>
      </c>
      <c r="G73" s="11">
        <v>2885700</v>
      </c>
      <c r="H73" s="13"/>
      <c r="I73" s="13"/>
      <c r="J73" s="38"/>
    </row>
    <row r="74" spans="1:11" ht="25.5" x14ac:dyDescent="0.25">
      <c r="A74" s="3" t="s">
        <v>114</v>
      </c>
      <c r="B74" s="3" t="s">
        <v>117</v>
      </c>
      <c r="C74" s="8" t="s">
        <v>118</v>
      </c>
      <c r="D74" s="11">
        <v>4038700</v>
      </c>
      <c r="E74" s="11">
        <v>0</v>
      </c>
      <c r="F74" s="11">
        <v>8300000</v>
      </c>
      <c r="G74" s="11">
        <v>0</v>
      </c>
      <c r="H74" s="13"/>
      <c r="I74" s="13"/>
      <c r="J74" s="38"/>
    </row>
    <row r="75" spans="1:11" ht="25.5" x14ac:dyDescent="0.25">
      <c r="A75" s="3" t="s">
        <v>114</v>
      </c>
      <c r="B75" s="3" t="s">
        <v>115</v>
      </c>
      <c r="C75" s="8" t="s">
        <v>116</v>
      </c>
      <c r="D75" s="11">
        <v>735000</v>
      </c>
      <c r="E75" s="11">
        <v>535000</v>
      </c>
      <c r="F75" s="19">
        <v>1025000</v>
      </c>
      <c r="G75" s="11">
        <v>0</v>
      </c>
      <c r="H75" s="13"/>
      <c r="I75" s="13"/>
      <c r="J75" s="38"/>
    </row>
    <row r="76" spans="1:11" ht="25.5" x14ac:dyDescent="0.25">
      <c r="A76" s="3" t="s">
        <v>114</v>
      </c>
      <c r="B76" s="3" t="s">
        <v>119</v>
      </c>
      <c r="C76" s="8" t="s">
        <v>120</v>
      </c>
      <c r="D76" s="11">
        <v>540000</v>
      </c>
      <c r="E76" s="11">
        <v>0</v>
      </c>
      <c r="F76" s="20">
        <v>1522500</v>
      </c>
      <c r="G76" s="11">
        <v>0</v>
      </c>
      <c r="H76" s="13"/>
      <c r="I76" s="13"/>
      <c r="J76" s="38"/>
    </row>
    <row r="77" spans="1:11" ht="13.5" x14ac:dyDescent="0.25">
      <c r="A77" s="4" t="s">
        <v>121</v>
      </c>
      <c r="B77" s="6" t="s">
        <v>1</v>
      </c>
      <c r="C77" s="9" t="s">
        <v>180</v>
      </c>
      <c r="D77" s="12">
        <v>2199000</v>
      </c>
      <c r="E77" s="12">
        <v>2435000</v>
      </c>
      <c r="F77" s="12">
        <f>F78+F79</f>
        <v>2637105</v>
      </c>
      <c r="G77" s="12">
        <v>2435000</v>
      </c>
      <c r="H77" s="13"/>
      <c r="I77" s="13"/>
      <c r="J77" s="38"/>
    </row>
    <row r="78" spans="1:11" ht="13.5" x14ac:dyDescent="0.25">
      <c r="A78" s="3" t="s">
        <v>121</v>
      </c>
      <c r="B78" s="3" t="s">
        <v>11</v>
      </c>
      <c r="C78" s="8" t="s">
        <v>12</v>
      </c>
      <c r="D78" s="11">
        <v>1292800</v>
      </c>
      <c r="E78" s="11">
        <v>1528800</v>
      </c>
      <c r="F78" s="11">
        <f>1545556+125576</f>
        <v>1671132</v>
      </c>
      <c r="G78" s="11">
        <v>1528800</v>
      </c>
      <c r="H78" s="13"/>
      <c r="I78" s="13"/>
      <c r="J78" s="38"/>
    </row>
    <row r="79" spans="1:11" ht="17.25" customHeight="1" x14ac:dyDescent="0.25">
      <c r="A79" s="3" t="s">
        <v>121</v>
      </c>
      <c r="B79" s="3" t="s">
        <v>122</v>
      </c>
      <c r="C79" s="8" t="s">
        <v>123</v>
      </c>
      <c r="D79" s="11">
        <v>906200</v>
      </c>
      <c r="E79" s="11">
        <v>906200</v>
      </c>
      <c r="F79" s="11">
        <v>965973</v>
      </c>
      <c r="G79" s="11">
        <v>906200</v>
      </c>
      <c r="H79" s="13"/>
      <c r="I79" s="13"/>
      <c r="J79" s="38"/>
    </row>
    <row r="80" spans="1:11" ht="13.5" x14ac:dyDescent="0.25">
      <c r="A80" s="4" t="s">
        <v>124</v>
      </c>
      <c r="B80" s="6" t="s">
        <v>1</v>
      </c>
      <c r="C80" s="9" t="s">
        <v>181</v>
      </c>
      <c r="D80" s="12">
        <v>58483294.350000001</v>
      </c>
      <c r="E80" s="12">
        <v>33209680</v>
      </c>
      <c r="F80" s="12">
        <f>F81+F82+F83+F90+F85+F88+F91+F92</f>
        <v>45473873</v>
      </c>
      <c r="G80" s="12">
        <v>24155800</v>
      </c>
      <c r="H80" s="13"/>
      <c r="I80" s="13"/>
      <c r="J80" s="38"/>
    </row>
    <row r="81" spans="1:12" ht="13.5" x14ac:dyDescent="0.25">
      <c r="A81" s="3" t="s">
        <v>124</v>
      </c>
      <c r="B81" s="3" t="s">
        <v>11</v>
      </c>
      <c r="C81" s="8" t="s">
        <v>12</v>
      </c>
      <c r="D81" s="11">
        <v>4038734</v>
      </c>
      <c r="E81" s="11">
        <v>3548800</v>
      </c>
      <c r="F81" s="11">
        <f>814022+24421+3380905+169045-17900</f>
        <v>4370493</v>
      </c>
      <c r="G81" s="11">
        <v>3548800</v>
      </c>
      <c r="H81" s="13"/>
      <c r="I81" s="13"/>
      <c r="J81" s="38"/>
    </row>
    <row r="82" spans="1:12" ht="25.5" x14ac:dyDescent="0.25">
      <c r="A82" s="3" t="s">
        <v>124</v>
      </c>
      <c r="B82" s="3" t="s">
        <v>125</v>
      </c>
      <c r="C82" s="8" t="s">
        <v>189</v>
      </c>
      <c r="D82" s="11">
        <v>10070613</v>
      </c>
      <c r="E82" s="11">
        <v>13228000</v>
      </c>
      <c r="F82" s="11">
        <v>9948500</v>
      </c>
      <c r="G82" s="11">
        <v>20607000</v>
      </c>
      <c r="H82" s="13"/>
      <c r="I82" s="13"/>
      <c r="J82" s="38"/>
    </row>
    <row r="83" spans="1:12" ht="44.25" customHeight="1" x14ac:dyDescent="0.25">
      <c r="A83" s="3" t="s">
        <v>124</v>
      </c>
      <c r="B83" s="3" t="s">
        <v>136</v>
      </c>
      <c r="C83" s="14" t="s">
        <v>190</v>
      </c>
      <c r="D83" s="11">
        <v>3380117.92</v>
      </c>
      <c r="E83" s="11">
        <v>6506000</v>
      </c>
      <c r="F83" s="11">
        <v>2836000</v>
      </c>
      <c r="G83" s="11">
        <v>0</v>
      </c>
      <c r="H83" s="13"/>
      <c r="I83" s="13"/>
      <c r="J83" s="38">
        <v>-9932600</v>
      </c>
      <c r="K83" s="36" t="s">
        <v>191</v>
      </c>
    </row>
    <row r="84" spans="1:12" ht="13.5" hidden="1" x14ac:dyDescent="0.25">
      <c r="A84" s="3"/>
      <c r="B84" s="3"/>
      <c r="C84" s="8"/>
      <c r="D84" s="11"/>
      <c r="E84" s="11"/>
      <c r="F84" s="11"/>
      <c r="G84" s="11"/>
      <c r="H84" s="13"/>
      <c r="I84" s="13"/>
      <c r="J84" s="38"/>
    </row>
    <row r="85" spans="1:12" ht="25.5" x14ac:dyDescent="0.25">
      <c r="A85" s="3" t="s">
        <v>124</v>
      </c>
      <c r="B85" s="3" t="s">
        <v>127</v>
      </c>
      <c r="C85" s="8" t="s">
        <v>169</v>
      </c>
      <c r="D85" s="11">
        <v>2940000</v>
      </c>
      <c r="E85" s="11">
        <v>0</v>
      </c>
      <c r="F85" s="11">
        <v>5001200</v>
      </c>
      <c r="G85" s="11">
        <v>0</v>
      </c>
      <c r="H85" s="13"/>
      <c r="I85" s="13"/>
      <c r="J85" s="38"/>
    </row>
    <row r="86" spans="1:12" ht="25.5" x14ac:dyDescent="0.25">
      <c r="A86" s="3" t="s">
        <v>124</v>
      </c>
      <c r="B86" s="3" t="s">
        <v>128</v>
      </c>
      <c r="C86" s="8" t="s">
        <v>129</v>
      </c>
      <c r="D86" s="11">
        <v>69300</v>
      </c>
      <c r="E86" s="11">
        <v>0</v>
      </c>
      <c r="F86" s="11"/>
      <c r="G86" s="11">
        <v>0</v>
      </c>
      <c r="H86" s="13"/>
      <c r="I86" s="13"/>
      <c r="J86" s="38"/>
    </row>
    <row r="87" spans="1:12" ht="25.5" x14ac:dyDescent="0.25">
      <c r="A87" s="3" t="s">
        <v>124</v>
      </c>
      <c r="B87" s="3" t="s">
        <v>130</v>
      </c>
      <c r="C87" s="8" t="s">
        <v>131</v>
      </c>
      <c r="D87" s="11">
        <v>8944135</v>
      </c>
      <c r="E87" s="11">
        <v>0</v>
      </c>
      <c r="F87" s="11"/>
      <c r="G87" s="11">
        <v>0</v>
      </c>
      <c r="H87" s="13"/>
      <c r="I87" s="13"/>
      <c r="J87" s="38"/>
    </row>
    <row r="88" spans="1:12" ht="38.25" x14ac:dyDescent="0.25">
      <c r="A88" s="3" t="s">
        <v>124</v>
      </c>
      <c r="B88" s="3" t="s">
        <v>132</v>
      </c>
      <c r="C88" s="8" t="s">
        <v>133</v>
      </c>
      <c r="D88" s="11">
        <v>0</v>
      </c>
      <c r="E88" s="11">
        <v>2641000</v>
      </c>
      <c r="F88" s="11">
        <v>8333500</v>
      </c>
      <c r="G88" s="11">
        <v>0</v>
      </c>
      <c r="H88" s="13"/>
      <c r="I88" s="13"/>
      <c r="J88" s="38"/>
    </row>
    <row r="89" spans="1:12" ht="44.25" customHeight="1" x14ac:dyDescent="0.25">
      <c r="A89" s="3" t="s">
        <v>124</v>
      </c>
      <c r="B89" s="3" t="s">
        <v>134</v>
      </c>
      <c r="C89" s="8" t="s">
        <v>135</v>
      </c>
      <c r="D89" s="11">
        <v>675094.62</v>
      </c>
      <c r="E89" s="11">
        <v>0</v>
      </c>
      <c r="F89" s="11"/>
      <c r="G89" s="11">
        <v>0</v>
      </c>
      <c r="H89" s="13"/>
      <c r="I89" s="13"/>
      <c r="J89" s="38"/>
    </row>
    <row r="90" spans="1:12" ht="25.5" x14ac:dyDescent="0.25">
      <c r="A90" s="3" t="s">
        <v>124</v>
      </c>
      <c r="B90" s="3" t="s">
        <v>64</v>
      </c>
      <c r="C90" s="8" t="s">
        <v>65</v>
      </c>
      <c r="D90" s="11">
        <v>26085750</v>
      </c>
      <c r="E90" s="11">
        <v>6484180</v>
      </c>
      <c r="F90" s="11">
        <v>6484180</v>
      </c>
      <c r="G90" s="11">
        <v>0</v>
      </c>
      <c r="H90" s="13"/>
      <c r="I90" s="13"/>
      <c r="J90" s="38"/>
    </row>
    <row r="91" spans="1:12" ht="13.5" x14ac:dyDescent="0.25">
      <c r="A91" s="3"/>
      <c r="B91" s="3"/>
      <c r="C91" s="8" t="s">
        <v>203</v>
      </c>
      <c r="D91" s="11"/>
      <c r="E91" s="11"/>
      <c r="F91" s="11">
        <v>8500000</v>
      </c>
      <c r="G91" s="11"/>
      <c r="H91" s="13"/>
      <c r="I91" s="13"/>
      <c r="J91" s="38"/>
    </row>
    <row r="92" spans="1:12" ht="25.5" x14ac:dyDescent="0.25">
      <c r="A92" s="3" t="s">
        <v>124</v>
      </c>
      <c r="B92" s="3" t="s">
        <v>93</v>
      </c>
      <c r="C92" s="8" t="s">
        <v>94</v>
      </c>
      <c r="D92" s="11">
        <v>777364.3</v>
      </c>
      <c r="E92" s="11">
        <v>801700</v>
      </c>
      <c r="F92" s="11"/>
      <c r="G92" s="11">
        <v>0</v>
      </c>
      <c r="H92" s="13"/>
      <c r="I92" s="13"/>
      <c r="J92" s="38"/>
    </row>
    <row r="93" spans="1:12" ht="13.5" x14ac:dyDescent="0.25">
      <c r="A93" s="4" t="s">
        <v>138</v>
      </c>
      <c r="B93" s="6" t="s">
        <v>1</v>
      </c>
      <c r="C93" s="9" t="s">
        <v>182</v>
      </c>
      <c r="D93" s="12">
        <v>18822811.800000001</v>
      </c>
      <c r="E93" s="12">
        <v>15611990</v>
      </c>
      <c r="F93" s="12">
        <f>F94+F95+F102+F98+F99+F100+F96</f>
        <v>12993180</v>
      </c>
      <c r="G93" s="12">
        <v>15621590</v>
      </c>
      <c r="H93" s="13"/>
      <c r="I93" s="13"/>
      <c r="J93" s="38"/>
    </row>
    <row r="94" spans="1:12" ht="13.5" x14ac:dyDescent="0.25">
      <c r="A94" s="3" t="s">
        <v>138</v>
      </c>
      <c r="B94" s="3" t="s">
        <v>11</v>
      </c>
      <c r="C94" s="8" t="s">
        <v>12</v>
      </c>
      <c r="D94" s="11">
        <v>3489500</v>
      </c>
      <c r="E94" s="11">
        <v>3614500</v>
      </c>
      <c r="F94" s="11">
        <f>3765124+188256</f>
        <v>3953380</v>
      </c>
      <c r="G94" s="11">
        <v>3614500</v>
      </c>
      <c r="H94" s="13"/>
      <c r="I94" s="13"/>
      <c r="J94" s="38"/>
    </row>
    <row r="95" spans="1:12" ht="22.5" x14ac:dyDescent="0.25">
      <c r="A95" s="3" t="s">
        <v>138</v>
      </c>
      <c r="B95" s="3" t="s">
        <v>139</v>
      </c>
      <c r="C95" s="8" t="s">
        <v>140</v>
      </c>
      <c r="D95" s="11">
        <v>1607571.8</v>
      </c>
      <c r="E95" s="11">
        <v>900694</v>
      </c>
      <c r="F95" s="19">
        <v>1038700</v>
      </c>
      <c r="G95" s="11">
        <v>900694</v>
      </c>
      <c r="H95" s="13"/>
      <c r="I95" s="13"/>
      <c r="J95" s="38">
        <v>-703600</v>
      </c>
      <c r="K95" s="35" t="s">
        <v>193</v>
      </c>
      <c r="L95" s="34" t="s">
        <v>192</v>
      </c>
    </row>
    <row r="96" spans="1:12" ht="22.5" x14ac:dyDescent="0.25">
      <c r="A96" s="3" t="s">
        <v>138</v>
      </c>
      <c r="B96" s="3" t="s">
        <v>141</v>
      </c>
      <c r="C96" s="8" t="s">
        <v>142</v>
      </c>
      <c r="D96" s="11">
        <v>639996</v>
      </c>
      <c r="E96" s="11">
        <v>789996</v>
      </c>
      <c r="F96" s="31">
        <v>619500</v>
      </c>
      <c r="G96" s="11">
        <v>789996</v>
      </c>
      <c r="H96" s="13"/>
      <c r="I96" s="13"/>
      <c r="J96" s="38">
        <v>-613000</v>
      </c>
      <c r="K96" s="35" t="s">
        <v>197</v>
      </c>
      <c r="L96" s="34" t="s">
        <v>196</v>
      </c>
    </row>
    <row r="97" spans="1:12" ht="13.5" x14ac:dyDescent="0.25">
      <c r="A97" s="3" t="s">
        <v>138</v>
      </c>
      <c r="B97" s="3" t="s">
        <v>143</v>
      </c>
      <c r="C97" s="8" t="s">
        <v>144</v>
      </c>
      <c r="D97" s="11">
        <v>7109800</v>
      </c>
      <c r="E97" s="11">
        <v>0</v>
      </c>
      <c r="F97" s="21"/>
      <c r="G97" s="11">
        <v>0</v>
      </c>
      <c r="H97" s="13"/>
      <c r="I97" s="13"/>
      <c r="J97" s="38"/>
    </row>
    <row r="98" spans="1:12" ht="25.5" x14ac:dyDescent="0.25">
      <c r="A98" s="3" t="s">
        <v>138</v>
      </c>
      <c r="B98" s="3" t="s">
        <v>145</v>
      </c>
      <c r="C98" s="8" t="s">
        <v>146</v>
      </c>
      <c r="D98" s="11">
        <v>7640900</v>
      </c>
      <c r="E98" s="11">
        <v>7651100</v>
      </c>
      <c r="F98" s="11">
        <v>4869700</v>
      </c>
      <c r="G98" s="11">
        <v>7660700</v>
      </c>
      <c r="H98" s="13"/>
      <c r="I98" s="13"/>
      <c r="J98" s="38"/>
    </row>
    <row r="99" spans="1:12" ht="25.5" x14ac:dyDescent="0.25">
      <c r="A99" s="3" t="s">
        <v>138</v>
      </c>
      <c r="B99" s="3" t="s">
        <v>147</v>
      </c>
      <c r="C99" s="8" t="s">
        <v>148</v>
      </c>
      <c r="D99" s="11">
        <v>1030700</v>
      </c>
      <c r="E99" s="11">
        <v>1030700</v>
      </c>
      <c r="F99" s="11">
        <v>408400</v>
      </c>
      <c r="G99" s="11">
        <v>1030700</v>
      </c>
      <c r="H99" s="13"/>
      <c r="I99" s="13"/>
      <c r="J99" s="38"/>
    </row>
    <row r="100" spans="1:12" ht="13.5" x14ac:dyDescent="0.25">
      <c r="A100" s="3" t="s">
        <v>138</v>
      </c>
      <c r="B100" s="3" t="s">
        <v>149</v>
      </c>
      <c r="C100" s="8" t="s">
        <v>150</v>
      </c>
      <c r="D100" s="11">
        <v>366500</v>
      </c>
      <c r="E100" s="11">
        <v>0</v>
      </c>
      <c r="F100" s="11">
        <v>603500</v>
      </c>
      <c r="G100" s="11">
        <v>0</v>
      </c>
      <c r="H100" s="13"/>
      <c r="I100" s="13"/>
      <c r="J100" s="38"/>
    </row>
    <row r="101" spans="1:12" ht="25.5" x14ac:dyDescent="0.25">
      <c r="A101" s="3" t="s">
        <v>138</v>
      </c>
      <c r="B101" s="3" t="s">
        <v>151</v>
      </c>
      <c r="C101" s="8" t="s">
        <v>152</v>
      </c>
      <c r="D101" s="11">
        <v>245000</v>
      </c>
      <c r="E101" s="11">
        <v>0</v>
      </c>
      <c r="F101" s="11"/>
      <c r="G101" s="11">
        <v>0</v>
      </c>
      <c r="H101" s="13"/>
      <c r="I101" s="13"/>
      <c r="J101" s="38"/>
    </row>
    <row r="102" spans="1:12" ht="56.25" customHeight="1" x14ac:dyDescent="0.25">
      <c r="A102" s="3" t="s">
        <v>138</v>
      </c>
      <c r="B102" s="3" t="s">
        <v>153</v>
      </c>
      <c r="C102" s="8" t="s">
        <v>154</v>
      </c>
      <c r="D102" s="11">
        <v>1990100</v>
      </c>
      <c r="E102" s="11">
        <v>1625000</v>
      </c>
      <c r="F102" s="11">
        <v>1500000</v>
      </c>
      <c r="G102" s="11">
        <v>1625000</v>
      </c>
      <c r="H102" s="13"/>
      <c r="I102" s="13"/>
      <c r="J102" s="38" t="s">
        <v>200</v>
      </c>
      <c r="K102" s="35" t="s">
        <v>199</v>
      </c>
      <c r="L102" s="34" t="s">
        <v>198</v>
      </c>
    </row>
    <row r="103" spans="1:12" ht="13.5" x14ac:dyDescent="0.25">
      <c r="A103" s="4" t="s">
        <v>155</v>
      </c>
      <c r="B103" s="6" t="s">
        <v>1</v>
      </c>
      <c r="C103" s="9" t="s">
        <v>183</v>
      </c>
      <c r="D103" s="12">
        <v>4817800</v>
      </c>
      <c r="E103" s="12">
        <v>4715100</v>
      </c>
      <c r="F103" s="12">
        <f>F104+F105+F106</f>
        <v>1902640</v>
      </c>
      <c r="G103" s="12">
        <v>4982800</v>
      </c>
      <c r="H103" s="13"/>
      <c r="I103" s="13"/>
      <c r="J103" s="32"/>
    </row>
    <row r="104" spans="1:12" ht="13.5" x14ac:dyDescent="0.25">
      <c r="A104" s="3" t="s">
        <v>155</v>
      </c>
      <c r="B104" s="3" t="s">
        <v>11</v>
      </c>
      <c r="C104" s="8" t="s">
        <v>12</v>
      </c>
      <c r="D104" s="11">
        <v>2333000</v>
      </c>
      <c r="E104" s="11">
        <v>2246200</v>
      </c>
      <c r="F104" s="11"/>
      <c r="G104" s="11">
        <v>2246200</v>
      </c>
      <c r="H104" s="13"/>
      <c r="I104" s="13"/>
      <c r="J104" s="32"/>
    </row>
    <row r="105" spans="1:12" ht="13.5" x14ac:dyDescent="0.25">
      <c r="A105" s="3" t="s">
        <v>155</v>
      </c>
      <c r="B105" s="3" t="s">
        <v>156</v>
      </c>
      <c r="C105" s="8" t="s">
        <v>157</v>
      </c>
      <c r="D105" s="11">
        <v>2172080</v>
      </c>
      <c r="E105" s="11">
        <v>2147300</v>
      </c>
      <c r="F105" s="11"/>
      <c r="G105" s="11">
        <v>2147300</v>
      </c>
      <c r="H105" s="13"/>
      <c r="I105" s="13"/>
      <c r="J105" s="32"/>
    </row>
    <row r="106" spans="1:12" ht="25.5" x14ac:dyDescent="0.25">
      <c r="A106" s="3" t="s">
        <v>155</v>
      </c>
      <c r="B106" s="3" t="s">
        <v>158</v>
      </c>
      <c r="C106" s="8" t="s">
        <v>159</v>
      </c>
      <c r="D106" s="11">
        <v>350300</v>
      </c>
      <c r="E106" s="11">
        <v>321600</v>
      </c>
      <c r="F106" s="11">
        <v>1902640</v>
      </c>
      <c r="G106" s="11">
        <v>589300</v>
      </c>
      <c r="H106" s="13"/>
      <c r="I106" s="13"/>
      <c r="J106" s="38">
        <v>-1072</v>
      </c>
      <c r="K106" s="39" t="s">
        <v>195</v>
      </c>
    </row>
    <row r="107" spans="1:12" s="23" customFormat="1" ht="13.5" x14ac:dyDescent="0.25">
      <c r="A107" s="22" t="s">
        <v>173</v>
      </c>
      <c r="B107" s="7"/>
      <c r="C107" s="10"/>
      <c r="D107" s="13">
        <v>296379305.01999998</v>
      </c>
      <c r="E107" s="13">
        <v>271708068</v>
      </c>
      <c r="F107" s="13">
        <f>F103+F93+F80+F77+F72+F56+F41+F18+F10+F5+F3</f>
        <v>287289593.44999999</v>
      </c>
      <c r="G107" s="13">
        <v>278016785</v>
      </c>
      <c r="H107" s="13"/>
      <c r="I107" s="13"/>
      <c r="J107" s="38">
        <f>J106+J102+J95+J96+J83+J71</f>
        <v>-12468772</v>
      </c>
    </row>
    <row r="108" spans="1:12" ht="3.75" customHeight="1" x14ac:dyDescent="0.2">
      <c r="A108" s="1"/>
      <c r="J108" s="32"/>
    </row>
    <row r="109" spans="1:12" s="23" customFormat="1" x14ac:dyDescent="0.2">
      <c r="A109" s="24" t="s">
        <v>171</v>
      </c>
      <c r="B109" s="25"/>
      <c r="C109" s="25"/>
      <c r="D109" s="25"/>
      <c r="E109" s="25"/>
      <c r="F109" s="26">
        <v>269545550</v>
      </c>
      <c r="J109" s="33"/>
    </row>
    <row r="110" spans="1:12" s="23" customFormat="1" ht="4.5" customHeight="1" x14ac:dyDescent="0.2">
      <c r="A110" s="131"/>
      <c r="B110" s="132"/>
      <c r="C110" s="25"/>
      <c r="D110" s="25"/>
      <c r="E110" s="25"/>
      <c r="F110" s="25"/>
      <c r="J110" s="33"/>
    </row>
    <row r="111" spans="1:12" s="23" customFormat="1" x14ac:dyDescent="0.2">
      <c r="A111" s="25" t="s">
        <v>172</v>
      </c>
      <c r="B111" s="25"/>
      <c r="C111" s="25"/>
      <c r="D111" s="25"/>
      <c r="E111" s="25"/>
      <c r="F111" s="26">
        <f>F109-F107</f>
        <v>-17744043.449999988</v>
      </c>
      <c r="J111" s="33"/>
    </row>
    <row r="112" spans="1:12" x14ac:dyDescent="0.2">
      <c r="J112" s="32"/>
    </row>
    <row r="114" spans="3:6" x14ac:dyDescent="0.2">
      <c r="C114" t="s">
        <v>187</v>
      </c>
      <c r="F114" s="29">
        <f>F6+F11+F12+F13+F17+F19+F42+F57+F58+F67+F73+F77+F81+F94+F98+F99</f>
        <v>54942123.450000003</v>
      </c>
    </row>
  </sheetData>
  <mergeCells count="2">
    <mergeCell ref="F51:F52"/>
    <mergeCell ref="A110:B110"/>
  </mergeCells>
  <pageMargins left="0.31496062992125984" right="0.31496062992125984" top="0.15748031496062992" bottom="0.35433070866141736" header="0.31496062992125984" footer="0.31496062992125984"/>
  <pageSetup paperSize="9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selection activeCell="A93" sqref="A1:XFD1048576"/>
    </sheetView>
  </sheetViews>
  <sheetFormatPr defaultRowHeight="12.75" x14ac:dyDescent="0.2"/>
  <cols>
    <col min="1" max="1" width="4" customWidth="1"/>
    <col min="2" max="2" width="6.7109375" customWidth="1"/>
    <col min="3" max="3" width="58.28515625" customWidth="1"/>
    <col min="4" max="4" width="13.85546875" hidden="1" customWidth="1"/>
    <col min="5" max="5" width="13.28515625" hidden="1" customWidth="1"/>
    <col min="6" max="6" width="13.42578125" customWidth="1"/>
    <col min="7" max="7" width="0.140625" customWidth="1"/>
    <col min="8" max="8" width="14.42578125" customWidth="1"/>
    <col min="9" max="9" width="13.42578125" customWidth="1"/>
    <col min="10" max="10" width="16.42578125" customWidth="1"/>
    <col min="11" max="11" width="30.5703125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3.5" customHeight="1" x14ac:dyDescent="0.2">
      <c r="A2" s="2" t="s">
        <v>2</v>
      </c>
      <c r="B2" s="2" t="s">
        <v>3</v>
      </c>
      <c r="C2" s="2" t="s">
        <v>4</v>
      </c>
      <c r="D2" s="2" t="s">
        <v>186</v>
      </c>
      <c r="E2" s="2" t="s">
        <v>160</v>
      </c>
      <c r="F2" s="2" t="s">
        <v>188</v>
      </c>
      <c r="G2" s="2" t="s">
        <v>161</v>
      </c>
      <c r="H2" s="2" t="s">
        <v>163</v>
      </c>
      <c r="I2" s="2" t="s">
        <v>164</v>
      </c>
    </row>
    <row r="3" spans="1:11" ht="13.5" x14ac:dyDescent="0.25">
      <c r="A3" s="4" t="s">
        <v>7</v>
      </c>
      <c r="B3" s="6" t="s">
        <v>1</v>
      </c>
      <c r="C3" s="9" t="s">
        <v>1</v>
      </c>
      <c r="D3" s="12">
        <v>0</v>
      </c>
      <c r="E3" s="12">
        <v>10153338</v>
      </c>
      <c r="F3" s="12"/>
      <c r="G3" s="12">
        <v>19421992</v>
      </c>
      <c r="H3" s="13">
        <f>H4</f>
        <v>10388637</v>
      </c>
      <c r="I3" s="13">
        <f>I4</f>
        <v>15836147</v>
      </c>
      <c r="J3" s="38"/>
    </row>
    <row r="4" spans="1:11" ht="13.5" x14ac:dyDescent="0.25">
      <c r="A4" s="3" t="s">
        <v>7</v>
      </c>
      <c r="B4" s="3" t="s">
        <v>8</v>
      </c>
      <c r="C4" s="8" t="s">
        <v>9</v>
      </c>
      <c r="D4" s="11">
        <v>0</v>
      </c>
      <c r="E4" s="11">
        <v>10153338</v>
      </c>
      <c r="F4" s="11"/>
      <c r="G4" s="11">
        <v>19421992</v>
      </c>
      <c r="H4" s="67">
        <f>10000000+533220-11500-113084-20000+1</f>
        <v>10388637</v>
      </c>
      <c r="I4" s="67">
        <f>15000000+980730-11500-113084-20000+1</f>
        <v>15836147</v>
      </c>
      <c r="J4" s="38"/>
    </row>
    <row r="5" spans="1:11" ht="13.5" x14ac:dyDescent="0.25">
      <c r="A5" s="4" t="s">
        <v>10</v>
      </c>
      <c r="B5" s="6" t="s">
        <v>1</v>
      </c>
      <c r="C5" s="9" t="s">
        <v>174</v>
      </c>
      <c r="D5" s="12">
        <f>D6+D8</f>
        <v>40369867</v>
      </c>
      <c r="E5" s="12">
        <v>43290200</v>
      </c>
      <c r="F5" s="12">
        <f>F6+F7+F8</f>
        <v>42865221</v>
      </c>
      <c r="G5" s="12">
        <v>45711500</v>
      </c>
      <c r="H5" s="13">
        <f>H6+H7+H8</f>
        <v>46149071</v>
      </c>
      <c r="I5" s="13">
        <f>I6+I7+I8</f>
        <v>38329071</v>
      </c>
      <c r="J5" s="38"/>
    </row>
    <row r="6" spans="1:11" ht="13.5" x14ac:dyDescent="0.25">
      <c r="A6" s="3" t="s">
        <v>10</v>
      </c>
      <c r="B6" s="3" t="s">
        <v>11</v>
      </c>
      <c r="C6" s="8" t="s">
        <v>12</v>
      </c>
      <c r="D6" s="11">
        <v>5701867</v>
      </c>
      <c r="E6" s="11">
        <v>6211500</v>
      </c>
      <c r="F6" s="11">
        <f>6696971-59400+11500-662850</f>
        <v>5986221</v>
      </c>
      <c r="G6" s="11">
        <v>6211500</v>
      </c>
      <c r="H6" s="52">
        <f>6696971-59400+11500</f>
        <v>6649071</v>
      </c>
      <c r="I6" s="52">
        <f>6696971-59400+11500</f>
        <v>6649071</v>
      </c>
      <c r="J6" s="38"/>
    </row>
    <row r="7" spans="1:11" x14ac:dyDescent="0.2">
      <c r="A7" s="3" t="s">
        <v>10</v>
      </c>
      <c r="B7" s="3" t="s">
        <v>13</v>
      </c>
      <c r="C7" s="8" t="s">
        <v>14</v>
      </c>
      <c r="D7" s="11">
        <v>0</v>
      </c>
      <c r="E7" s="11">
        <v>400000</v>
      </c>
      <c r="F7" s="64">
        <f>400000-11500-79273-20000-89227</f>
        <v>200000</v>
      </c>
      <c r="G7" s="11">
        <v>400000</v>
      </c>
      <c r="H7" s="11">
        <v>400000</v>
      </c>
      <c r="I7" s="11">
        <v>400000</v>
      </c>
      <c r="J7" s="38"/>
    </row>
    <row r="8" spans="1:11" ht="25.5" x14ac:dyDescent="0.2">
      <c r="A8" s="3" t="s">
        <v>10</v>
      </c>
      <c r="B8" s="3" t="s">
        <v>15</v>
      </c>
      <c r="C8" s="8" t="s">
        <v>16</v>
      </c>
      <c r="D8" s="11">
        <v>34668000</v>
      </c>
      <c r="E8" s="11">
        <v>36678700</v>
      </c>
      <c r="F8" s="11">
        <v>36679000</v>
      </c>
      <c r="G8" s="11">
        <v>39100000</v>
      </c>
      <c r="H8" s="11">
        <v>39100000</v>
      </c>
      <c r="I8" s="11">
        <v>31280000</v>
      </c>
      <c r="J8" s="38"/>
    </row>
    <row r="9" spans="1:11" ht="13.5" hidden="1" x14ac:dyDescent="0.25">
      <c r="A9" s="15"/>
      <c r="B9" s="16"/>
      <c r="C9" s="17" t="s">
        <v>165</v>
      </c>
      <c r="D9" s="49"/>
      <c r="E9" s="49"/>
      <c r="F9" s="49"/>
      <c r="G9" s="49"/>
      <c r="H9" s="52"/>
      <c r="I9" s="52"/>
      <c r="J9" s="38"/>
    </row>
    <row r="10" spans="1:11" ht="13.5" x14ac:dyDescent="0.25">
      <c r="A10" s="4" t="s">
        <v>17</v>
      </c>
      <c r="B10" s="6" t="s">
        <v>1</v>
      </c>
      <c r="C10" s="9" t="s">
        <v>175</v>
      </c>
      <c r="D10" s="12">
        <f>SUM(D11:D17)</f>
        <v>2544300</v>
      </c>
      <c r="E10" s="12">
        <v>2668300</v>
      </c>
      <c r="F10" s="12">
        <f>F11+F12+F13+F14+F15+F16+F17</f>
        <v>2775105</v>
      </c>
      <c r="G10" s="12">
        <v>2668300</v>
      </c>
      <c r="H10" s="13">
        <f>H11+H12+H13+H14+H15+H16+H17</f>
        <v>2775105</v>
      </c>
      <c r="I10" s="13">
        <f>I11+I12+I13+I14+I15+I16+I17</f>
        <v>2775105</v>
      </c>
      <c r="J10" s="38"/>
    </row>
    <row r="11" spans="1:11" x14ac:dyDescent="0.2">
      <c r="A11" s="3" t="s">
        <v>17</v>
      </c>
      <c r="B11" s="3" t="s">
        <v>11</v>
      </c>
      <c r="C11" s="8" t="s">
        <v>12</v>
      </c>
      <c r="D11" s="11">
        <v>1000700</v>
      </c>
      <c r="E11" s="11">
        <v>1000700</v>
      </c>
      <c r="F11" s="11">
        <f>867205+130081+31085+20000</f>
        <v>1048371</v>
      </c>
      <c r="G11" s="11">
        <v>1000700</v>
      </c>
      <c r="H11" s="11">
        <f>867205+130081+31085+20000</f>
        <v>1048371</v>
      </c>
      <c r="I11" s="11">
        <f>867205+130081+31085+20000</f>
        <v>1048371</v>
      </c>
      <c r="J11" s="38"/>
    </row>
    <row r="12" spans="1:11" x14ac:dyDescent="0.2">
      <c r="A12" s="3" t="s">
        <v>17</v>
      </c>
      <c r="B12" s="3" t="s">
        <v>18</v>
      </c>
      <c r="C12" s="8" t="s">
        <v>19</v>
      </c>
      <c r="D12" s="11">
        <v>1014800</v>
      </c>
      <c r="E12" s="11">
        <v>1014800</v>
      </c>
      <c r="F12" s="79">
        <f>1036155+37779</f>
        <v>1073934</v>
      </c>
      <c r="G12" s="79">
        <v>1014800</v>
      </c>
      <c r="H12" s="79">
        <f>1036155+37779</f>
        <v>1073934</v>
      </c>
      <c r="I12" s="79">
        <f>1036155+37779</f>
        <v>1073934</v>
      </c>
      <c r="J12" s="38"/>
    </row>
    <row r="13" spans="1:11" x14ac:dyDescent="0.2">
      <c r="A13" s="3" t="s">
        <v>17</v>
      </c>
      <c r="B13" s="3" t="s">
        <v>20</v>
      </c>
      <c r="C13" s="8" t="s">
        <v>21</v>
      </c>
      <c r="D13" s="11">
        <v>197700</v>
      </c>
      <c r="E13" s="11">
        <v>251700</v>
      </c>
      <c r="F13" s="11">
        <v>251700</v>
      </c>
      <c r="G13" s="11">
        <v>251700</v>
      </c>
      <c r="H13" s="11">
        <v>251700</v>
      </c>
      <c r="I13" s="11">
        <v>251700</v>
      </c>
      <c r="J13" s="38"/>
    </row>
    <row r="14" spans="1:11" ht="25.5" x14ac:dyDescent="0.2">
      <c r="A14" s="3" t="s">
        <v>17</v>
      </c>
      <c r="B14" s="3" t="s">
        <v>22</v>
      </c>
      <c r="C14" s="8" t="s">
        <v>23</v>
      </c>
      <c r="D14" s="11">
        <v>99000</v>
      </c>
      <c r="E14" s="11">
        <v>100000</v>
      </c>
      <c r="F14" s="11">
        <v>100000</v>
      </c>
      <c r="G14" s="11">
        <v>100000</v>
      </c>
      <c r="H14" s="11">
        <v>100000</v>
      </c>
      <c r="I14" s="11">
        <v>100000</v>
      </c>
      <c r="J14" s="38"/>
    </row>
    <row r="15" spans="1:11" ht="25.5" x14ac:dyDescent="0.2">
      <c r="A15" s="3" t="s">
        <v>17</v>
      </c>
      <c r="B15" s="3" t="s">
        <v>24</v>
      </c>
      <c r="C15" s="8" t="s">
        <v>25</v>
      </c>
      <c r="D15" s="11">
        <v>99000</v>
      </c>
      <c r="E15" s="11">
        <v>168000</v>
      </c>
      <c r="F15" s="11">
        <v>168000</v>
      </c>
      <c r="G15" s="11">
        <v>168000</v>
      </c>
      <c r="H15" s="11">
        <v>168000</v>
      </c>
      <c r="I15" s="11">
        <v>168000</v>
      </c>
      <c r="J15" s="38"/>
    </row>
    <row r="16" spans="1:11" ht="25.5" x14ac:dyDescent="0.2">
      <c r="A16" s="3" t="s">
        <v>17</v>
      </c>
      <c r="B16" s="3" t="s">
        <v>26</v>
      </c>
      <c r="C16" s="8" t="s">
        <v>27</v>
      </c>
      <c r="D16" s="11">
        <v>55000</v>
      </c>
      <c r="E16" s="11">
        <v>55000</v>
      </c>
      <c r="F16" s="11">
        <v>55000</v>
      </c>
      <c r="G16" s="11">
        <v>55000</v>
      </c>
      <c r="H16" s="11">
        <v>55000</v>
      </c>
      <c r="I16" s="11">
        <v>55000</v>
      </c>
      <c r="J16" s="38"/>
    </row>
    <row r="17" spans="1:10" x14ac:dyDescent="0.2">
      <c r="A17" s="3" t="s">
        <v>17</v>
      </c>
      <c r="B17" s="3" t="s">
        <v>28</v>
      </c>
      <c r="C17" s="8" t="s">
        <v>29</v>
      </c>
      <c r="D17" s="11">
        <v>78100</v>
      </c>
      <c r="E17" s="11">
        <v>78100</v>
      </c>
      <c r="F17" s="11">
        <v>78100</v>
      </c>
      <c r="G17" s="11">
        <v>78100</v>
      </c>
      <c r="H17" s="11">
        <v>78100</v>
      </c>
      <c r="I17" s="11">
        <v>78100</v>
      </c>
      <c r="J17" s="38"/>
    </row>
    <row r="18" spans="1:10" x14ac:dyDescent="0.2">
      <c r="A18" s="4" t="s">
        <v>30</v>
      </c>
      <c r="B18" s="6" t="s">
        <v>1</v>
      </c>
      <c r="C18" s="9" t="s">
        <v>176</v>
      </c>
      <c r="D18" s="12">
        <f>SUM(D19:D38)</f>
        <v>94451847.799999997</v>
      </c>
      <c r="E18" s="12">
        <v>96973428</v>
      </c>
      <c r="F18" s="12">
        <f>F19+F21+F22+F23+F24+F25+F26+F27+F28+F30+F31+F32+F34+F35+F37+F29+F33+F38</f>
        <v>90074902</v>
      </c>
      <c r="G18" s="12">
        <f>G19+G21+G22+G23+G24+G25+G26+G27+G28+G30+G31+G32+G34+G35+G37+G29+G33+G38</f>
        <v>88421129</v>
      </c>
      <c r="H18" s="12">
        <f>H19+H21+H22+H23+H24+H25+H26+H27+H28+H30+H31+H32+H34+H35+H37+H29+H33+H38</f>
        <v>92775683</v>
      </c>
      <c r="I18" s="12">
        <f>I19+I21+I22+I23+I24+I25+I26+I27+I28+I30+I31+I32+I34+I35+I37+I29+I33+I38</f>
        <v>90775683</v>
      </c>
      <c r="J18" s="38"/>
    </row>
    <row r="19" spans="1:10" ht="13.5" x14ac:dyDescent="0.25">
      <c r="A19" s="3" t="s">
        <v>30</v>
      </c>
      <c r="B19" s="3" t="s">
        <v>11</v>
      </c>
      <c r="C19" s="8" t="s">
        <v>12</v>
      </c>
      <c r="D19" s="11">
        <v>3767300</v>
      </c>
      <c r="E19" s="11">
        <v>3767300</v>
      </c>
      <c r="F19" s="11">
        <f>3880172+194009</f>
        <v>4074181</v>
      </c>
      <c r="G19" s="11">
        <v>3767300</v>
      </c>
      <c r="H19" s="52">
        <f>4074181</f>
        <v>4074181</v>
      </c>
      <c r="I19" s="52">
        <f>4074181</f>
        <v>4074181</v>
      </c>
      <c r="J19" s="38"/>
    </row>
    <row r="20" spans="1:10" ht="25.5" hidden="1" x14ac:dyDescent="0.25">
      <c r="A20" s="3" t="s">
        <v>30</v>
      </c>
      <c r="B20" s="3" t="s">
        <v>31</v>
      </c>
      <c r="C20" s="8" t="s">
        <v>32</v>
      </c>
      <c r="D20" s="11">
        <v>349637</v>
      </c>
      <c r="E20" s="11">
        <v>0</v>
      </c>
      <c r="F20" s="11"/>
      <c r="G20" s="11">
        <v>0</v>
      </c>
      <c r="H20" s="52">
        <v>0</v>
      </c>
      <c r="I20" s="52">
        <v>0</v>
      </c>
      <c r="J20" s="38"/>
    </row>
    <row r="21" spans="1:10" ht="63.75" x14ac:dyDescent="0.2">
      <c r="A21" s="3" t="s">
        <v>30</v>
      </c>
      <c r="B21" s="3" t="s">
        <v>33</v>
      </c>
      <c r="C21" s="14" t="s">
        <v>34</v>
      </c>
      <c r="D21" s="11">
        <v>21231132</v>
      </c>
      <c r="E21" s="11">
        <v>24107647</v>
      </c>
      <c r="F21" s="11">
        <v>21565166</v>
      </c>
      <c r="G21" s="11">
        <v>26517039</v>
      </c>
      <c r="H21" s="11">
        <v>23303236</v>
      </c>
      <c r="I21" s="11">
        <v>23303236</v>
      </c>
      <c r="J21" s="38"/>
    </row>
    <row r="22" spans="1:10" ht="13.5" hidden="1" x14ac:dyDescent="0.25">
      <c r="A22" s="3" t="s">
        <v>30</v>
      </c>
      <c r="B22" s="3" t="s">
        <v>35</v>
      </c>
      <c r="C22" s="8" t="s">
        <v>36</v>
      </c>
      <c r="D22" s="11">
        <v>712000</v>
      </c>
      <c r="E22" s="11">
        <v>0</v>
      </c>
      <c r="F22" s="21">
        <v>0</v>
      </c>
      <c r="G22" s="11">
        <v>0</v>
      </c>
      <c r="H22" s="13">
        <v>0</v>
      </c>
      <c r="I22" s="13">
        <v>0</v>
      </c>
      <c r="J22" s="38"/>
    </row>
    <row r="23" spans="1:10" ht="63.75" x14ac:dyDescent="0.2">
      <c r="A23" s="3" t="s">
        <v>30</v>
      </c>
      <c r="B23" s="3" t="s">
        <v>37</v>
      </c>
      <c r="C23" s="14" t="s">
        <v>38</v>
      </c>
      <c r="D23" s="11">
        <v>19725277</v>
      </c>
      <c r="E23" s="11">
        <v>20174824</v>
      </c>
      <c r="F23" s="11">
        <v>20585126</v>
      </c>
      <c r="G23" s="11">
        <v>20704412</v>
      </c>
      <c r="H23" s="11">
        <v>21398115</v>
      </c>
      <c r="I23" s="11">
        <v>21398115</v>
      </c>
      <c r="J23" s="38"/>
    </row>
    <row r="24" spans="1:10" ht="63.75" x14ac:dyDescent="0.2">
      <c r="A24" s="3" t="s">
        <v>30</v>
      </c>
      <c r="B24" s="3" t="s">
        <v>39</v>
      </c>
      <c r="C24" s="14" t="s">
        <v>40</v>
      </c>
      <c r="D24" s="11">
        <v>4509682</v>
      </c>
      <c r="E24" s="11">
        <v>5074034</v>
      </c>
      <c r="F24" s="11">
        <v>4772680</v>
      </c>
      <c r="G24" s="11">
        <v>5449334</v>
      </c>
      <c r="H24" s="11">
        <v>5131058</v>
      </c>
      <c r="I24" s="11">
        <v>5131058</v>
      </c>
      <c r="J24" s="38"/>
    </row>
    <row r="25" spans="1:10" ht="25.5" x14ac:dyDescent="0.2">
      <c r="A25" s="3" t="s">
        <v>30</v>
      </c>
      <c r="B25" s="3" t="s">
        <v>43</v>
      </c>
      <c r="C25" s="8" t="s">
        <v>44</v>
      </c>
      <c r="D25" s="11">
        <v>1130335</v>
      </c>
      <c r="E25" s="11">
        <v>1751550</v>
      </c>
      <c r="F25" s="11">
        <v>702307</v>
      </c>
      <c r="G25" s="11">
        <v>1751550</v>
      </c>
      <c r="H25" s="11">
        <v>702307</v>
      </c>
      <c r="I25" s="11">
        <v>702307</v>
      </c>
      <c r="J25" s="38"/>
    </row>
    <row r="26" spans="1:10" ht="25.5" x14ac:dyDescent="0.2">
      <c r="A26" s="3" t="s">
        <v>30</v>
      </c>
      <c r="B26" s="3" t="s">
        <v>45</v>
      </c>
      <c r="C26" s="8" t="s">
        <v>46</v>
      </c>
      <c r="D26" s="11">
        <v>4928133</v>
      </c>
      <c r="E26" s="11">
        <v>5206396</v>
      </c>
      <c r="F26" s="11">
        <v>5999939</v>
      </c>
      <c r="G26" s="11">
        <v>5529599</v>
      </c>
      <c r="H26" s="11">
        <v>6411887</v>
      </c>
      <c r="I26" s="11">
        <v>6411887</v>
      </c>
      <c r="J26" s="38"/>
    </row>
    <row r="27" spans="1:10" ht="25.5" x14ac:dyDescent="0.2">
      <c r="A27" s="3" t="s">
        <v>30</v>
      </c>
      <c r="B27" s="3" t="s">
        <v>47</v>
      </c>
      <c r="C27" s="8" t="s">
        <v>48</v>
      </c>
      <c r="D27" s="11">
        <v>5011193</v>
      </c>
      <c r="E27" s="11">
        <v>5285645</v>
      </c>
      <c r="F27" s="11">
        <v>6032686</v>
      </c>
      <c r="G27" s="11">
        <v>5603549</v>
      </c>
      <c r="H27" s="11">
        <v>6435735</v>
      </c>
      <c r="I27" s="11">
        <v>6435735</v>
      </c>
      <c r="J27" s="38"/>
    </row>
    <row r="28" spans="1:10" ht="38.25" x14ac:dyDescent="0.2">
      <c r="A28" s="3" t="s">
        <v>30</v>
      </c>
      <c r="B28" s="3" t="s">
        <v>49</v>
      </c>
      <c r="C28" s="8" t="s">
        <v>50</v>
      </c>
      <c r="D28" s="11">
        <v>10846824</v>
      </c>
      <c r="E28" s="11">
        <v>11461512</v>
      </c>
      <c r="F28" s="11">
        <v>12057448</v>
      </c>
      <c r="G28" s="11">
        <v>12177509</v>
      </c>
      <c r="H28" s="11">
        <v>12925294</v>
      </c>
      <c r="I28" s="11">
        <v>12925294</v>
      </c>
      <c r="J28" s="38"/>
    </row>
    <row r="29" spans="1:10" ht="25.5" x14ac:dyDescent="0.2">
      <c r="A29" s="3" t="s">
        <v>30</v>
      </c>
      <c r="B29" s="3" t="s">
        <v>51</v>
      </c>
      <c r="C29" s="8" t="s">
        <v>52</v>
      </c>
      <c r="D29" s="11">
        <v>174465</v>
      </c>
      <c r="E29" s="11">
        <v>174465</v>
      </c>
      <c r="F29" s="11"/>
      <c r="G29" s="11">
        <v>174465</v>
      </c>
      <c r="H29" s="11"/>
      <c r="I29" s="11"/>
      <c r="J29" s="38"/>
    </row>
    <row r="30" spans="1:10" x14ac:dyDescent="0.2">
      <c r="A30" s="3" t="s">
        <v>30</v>
      </c>
      <c r="B30" s="3" t="s">
        <v>53</v>
      </c>
      <c r="C30" s="8" t="s">
        <v>54</v>
      </c>
      <c r="D30" s="11">
        <v>1807387.8</v>
      </c>
      <c r="E30" s="11">
        <v>1882658</v>
      </c>
      <c r="F30" s="11">
        <v>1979522</v>
      </c>
      <c r="G30" s="11">
        <v>2006913</v>
      </c>
      <c r="H30" s="11">
        <v>2126007</v>
      </c>
      <c r="I30" s="11">
        <v>2126007</v>
      </c>
      <c r="J30" s="38"/>
    </row>
    <row r="31" spans="1:10" ht="51" x14ac:dyDescent="0.2">
      <c r="A31" s="3" t="s">
        <v>30</v>
      </c>
      <c r="B31" s="3" t="s">
        <v>55</v>
      </c>
      <c r="C31" s="8" t="s">
        <v>56</v>
      </c>
      <c r="D31" s="11">
        <v>3952731</v>
      </c>
      <c r="E31" s="11">
        <v>3976748</v>
      </c>
      <c r="F31" s="11">
        <v>4227803</v>
      </c>
      <c r="G31" s="11">
        <v>4005953</v>
      </c>
      <c r="H31" s="11">
        <v>4526936</v>
      </c>
      <c r="I31" s="11">
        <v>4526936</v>
      </c>
      <c r="J31" s="38"/>
    </row>
    <row r="32" spans="1:10" ht="25.5" x14ac:dyDescent="0.2">
      <c r="A32" s="3" t="s">
        <v>30</v>
      </c>
      <c r="B32" s="3" t="s">
        <v>59</v>
      </c>
      <c r="C32" s="8" t="s">
        <v>60</v>
      </c>
      <c r="D32" s="11">
        <v>589237</v>
      </c>
      <c r="E32" s="11">
        <v>602588</v>
      </c>
      <c r="F32" s="11">
        <v>693244</v>
      </c>
      <c r="G32" s="11">
        <v>617974</v>
      </c>
      <c r="H32" s="11">
        <v>740927</v>
      </c>
      <c r="I32" s="11">
        <v>740927</v>
      </c>
      <c r="J32" s="38"/>
    </row>
    <row r="33" spans="1:10" ht="25.5" hidden="1" x14ac:dyDescent="0.2">
      <c r="A33" s="3" t="s">
        <v>30</v>
      </c>
      <c r="B33" s="3" t="s">
        <v>61</v>
      </c>
      <c r="C33" s="8" t="s">
        <v>52</v>
      </c>
      <c r="D33" s="11">
        <v>115532</v>
      </c>
      <c r="E33" s="11">
        <v>115532</v>
      </c>
      <c r="F33" s="11"/>
      <c r="G33" s="11">
        <v>115532</v>
      </c>
      <c r="H33" s="11"/>
      <c r="I33" s="11"/>
      <c r="J33" s="38"/>
    </row>
    <row r="34" spans="1:10" ht="25.5" hidden="1" x14ac:dyDescent="0.2">
      <c r="A34" s="3" t="s">
        <v>30</v>
      </c>
      <c r="B34" s="3" t="s">
        <v>62</v>
      </c>
      <c r="C34" s="8" t="s">
        <v>63</v>
      </c>
      <c r="D34" s="11">
        <v>1163000</v>
      </c>
      <c r="E34" s="11">
        <v>0</v>
      </c>
      <c r="F34" s="11"/>
      <c r="G34" s="11">
        <v>0</v>
      </c>
      <c r="H34" s="11"/>
      <c r="I34" s="11"/>
      <c r="J34" s="38"/>
    </row>
    <row r="35" spans="1:10" ht="25.5" hidden="1" x14ac:dyDescent="0.2">
      <c r="A35" s="3" t="s">
        <v>30</v>
      </c>
      <c r="B35" s="3" t="s">
        <v>64</v>
      </c>
      <c r="C35" s="8" t="s">
        <v>65</v>
      </c>
      <c r="D35" s="11">
        <v>6344571</v>
      </c>
      <c r="E35" s="11">
        <v>0</v>
      </c>
      <c r="F35" s="11"/>
      <c r="G35" s="11">
        <v>0</v>
      </c>
      <c r="H35" s="11"/>
      <c r="I35" s="11"/>
      <c r="J35" s="38"/>
    </row>
    <row r="36" spans="1:10" ht="38.25" hidden="1" x14ac:dyDescent="0.2">
      <c r="A36" s="3" t="s">
        <v>30</v>
      </c>
      <c r="B36" s="3" t="s">
        <v>66</v>
      </c>
      <c r="C36" s="8" t="s">
        <v>67</v>
      </c>
      <c r="D36" s="11">
        <v>934500</v>
      </c>
      <c r="E36" s="11">
        <v>0</v>
      </c>
      <c r="F36" s="11"/>
      <c r="G36" s="11">
        <v>0</v>
      </c>
      <c r="H36" s="11"/>
      <c r="I36" s="11"/>
      <c r="J36" s="38"/>
    </row>
    <row r="37" spans="1:10" ht="25.5" x14ac:dyDescent="0.2">
      <c r="A37" s="3" t="s">
        <v>30</v>
      </c>
      <c r="B37" s="3" t="s">
        <v>68</v>
      </c>
      <c r="C37" s="8" t="s">
        <v>69</v>
      </c>
      <c r="D37" s="11">
        <v>7158911</v>
      </c>
      <c r="E37" s="11">
        <v>3000000</v>
      </c>
      <c r="F37" s="11">
        <f>5000000+2384800</f>
        <v>7384800</v>
      </c>
      <c r="G37" s="11">
        <v>0</v>
      </c>
      <c r="H37" s="11">
        <v>5000000</v>
      </c>
      <c r="I37" s="11">
        <v>3000000</v>
      </c>
      <c r="J37" s="38"/>
    </row>
    <row r="38" spans="1:10" hidden="1" x14ac:dyDescent="0.2">
      <c r="A38" s="15" t="s">
        <v>30</v>
      </c>
      <c r="B38" s="16"/>
      <c r="C38" s="17" t="s">
        <v>184</v>
      </c>
      <c r="D38" s="49"/>
      <c r="E38" s="49"/>
      <c r="F38" s="49"/>
      <c r="G38" s="49"/>
      <c r="H38" s="11"/>
      <c r="I38" s="11"/>
      <c r="J38" s="38"/>
    </row>
    <row r="39" spans="1:10" ht="13.5" x14ac:dyDescent="0.25">
      <c r="A39" s="4" t="s">
        <v>70</v>
      </c>
      <c r="B39" s="6" t="s">
        <v>1</v>
      </c>
      <c r="C39" s="9" t="s">
        <v>177</v>
      </c>
      <c r="D39" s="12">
        <f>SUM(D40:D52)</f>
        <v>32761122</v>
      </c>
      <c r="E39" s="12">
        <v>39030272</v>
      </c>
      <c r="F39" s="12">
        <f>F40+F41+F42+F43+F44+F45+F46+F47+F48+F49+F50+F51+F52</f>
        <v>42160963</v>
      </c>
      <c r="G39" s="12">
        <v>41309975</v>
      </c>
      <c r="H39" s="13">
        <f>H40+H41+H42+H43+H44+H45+H46+H47+H48+H49+H50+H51+H52</f>
        <v>40027213</v>
      </c>
      <c r="I39" s="13">
        <f>I40+I41+I42+I43+I44+I45+I46+I47+I48+I49+I50+I51+I52</f>
        <v>36161513</v>
      </c>
      <c r="J39" s="38"/>
    </row>
    <row r="40" spans="1:10" ht="13.5" x14ac:dyDescent="0.25">
      <c r="A40" s="3" t="s">
        <v>70</v>
      </c>
      <c r="B40" s="3" t="s">
        <v>11</v>
      </c>
      <c r="C40" s="8" t="s">
        <v>12</v>
      </c>
      <c r="D40" s="11">
        <v>3275600</v>
      </c>
      <c r="E40" s="11">
        <v>3022400</v>
      </c>
      <c r="F40" s="11">
        <f>3440600+172030</f>
        <v>3612630</v>
      </c>
      <c r="G40" s="11">
        <v>3022400</v>
      </c>
      <c r="H40" s="52">
        <f>3612630</f>
        <v>3612630</v>
      </c>
      <c r="I40" s="52">
        <f>3612630</f>
        <v>3612630</v>
      </c>
      <c r="J40" s="38"/>
    </row>
    <row r="41" spans="1:10" ht="25.5" x14ac:dyDescent="0.2">
      <c r="A41" s="3" t="s">
        <v>70</v>
      </c>
      <c r="B41" s="3" t="s">
        <v>71</v>
      </c>
      <c r="C41" s="8" t="s">
        <v>185</v>
      </c>
      <c r="D41" s="11">
        <v>806000</v>
      </c>
      <c r="E41" s="11">
        <v>770000</v>
      </c>
      <c r="F41" s="48">
        <v>878000</v>
      </c>
      <c r="G41" s="11">
        <v>770000</v>
      </c>
      <c r="H41" s="53">
        <v>878000</v>
      </c>
      <c r="I41" s="53">
        <v>878000</v>
      </c>
      <c r="J41" s="38"/>
    </row>
    <row r="42" spans="1:10" ht="25.5" x14ac:dyDescent="0.2">
      <c r="A42" s="3" t="s">
        <v>70</v>
      </c>
      <c r="B42" s="3" t="s">
        <v>73</v>
      </c>
      <c r="C42" s="8" t="s">
        <v>74</v>
      </c>
      <c r="D42" s="11">
        <v>11729035</v>
      </c>
      <c r="E42" s="46">
        <v>13482809</v>
      </c>
      <c r="F42" s="46">
        <v>13082050</v>
      </c>
      <c r="G42" s="47">
        <v>15502902</v>
      </c>
      <c r="H42" s="53">
        <v>13464581</v>
      </c>
      <c r="I42" s="61">
        <v>13464581</v>
      </c>
      <c r="J42" s="38"/>
    </row>
    <row r="43" spans="1:10" x14ac:dyDescent="0.2">
      <c r="A43" s="3" t="s">
        <v>70</v>
      </c>
      <c r="B43" s="3" t="s">
        <v>75</v>
      </c>
      <c r="C43" s="8" t="s">
        <v>76</v>
      </c>
      <c r="D43" s="11">
        <v>2448790</v>
      </c>
      <c r="E43" s="46">
        <v>2901174</v>
      </c>
      <c r="F43" s="46">
        <v>2885854</v>
      </c>
      <c r="G43" s="47">
        <v>3482718</v>
      </c>
      <c r="H43" s="47">
        <v>2899826</v>
      </c>
      <c r="I43" s="47">
        <v>2899826</v>
      </c>
      <c r="J43" s="38"/>
    </row>
    <row r="44" spans="1:10" ht="25.5" x14ac:dyDescent="0.2">
      <c r="A44" s="3" t="s">
        <v>70</v>
      </c>
      <c r="B44" s="3" t="s">
        <v>77</v>
      </c>
      <c r="C44" s="8" t="s">
        <v>78</v>
      </c>
      <c r="D44" s="11">
        <v>992074</v>
      </c>
      <c r="E44" s="46">
        <v>1175358</v>
      </c>
      <c r="F44" s="46">
        <v>1141721</v>
      </c>
      <c r="G44" s="47">
        <v>1410958</v>
      </c>
      <c r="H44" s="47">
        <v>1410958</v>
      </c>
      <c r="I44" s="47">
        <v>1410958</v>
      </c>
      <c r="J44" s="38"/>
    </row>
    <row r="45" spans="1:10" ht="25.5" x14ac:dyDescent="0.2">
      <c r="A45" s="3" t="s">
        <v>70</v>
      </c>
      <c r="B45" s="3" t="s">
        <v>79</v>
      </c>
      <c r="C45" s="8" t="s">
        <v>80</v>
      </c>
      <c r="D45" s="11">
        <v>623769</v>
      </c>
      <c r="E45" s="46">
        <v>738982</v>
      </c>
      <c r="F45" s="46">
        <v>738151</v>
      </c>
      <c r="G45" s="47">
        <v>887084</v>
      </c>
      <c r="H45" s="47">
        <v>887084</v>
      </c>
      <c r="I45" s="47">
        <v>887084</v>
      </c>
      <c r="J45" s="38"/>
    </row>
    <row r="46" spans="1:10" ht="25.5" x14ac:dyDescent="0.2">
      <c r="A46" s="3" t="s">
        <v>70</v>
      </c>
      <c r="B46" s="3" t="s">
        <v>81</v>
      </c>
      <c r="C46" s="8" t="s">
        <v>82</v>
      </c>
      <c r="D46" s="11">
        <v>1670117</v>
      </c>
      <c r="E46" s="46">
        <v>1978691</v>
      </c>
      <c r="F46" s="46">
        <v>1946899</v>
      </c>
      <c r="G46" s="47">
        <v>2375347</v>
      </c>
      <c r="H46" s="47">
        <v>2375347</v>
      </c>
      <c r="I46" s="47">
        <v>2375347</v>
      </c>
      <c r="J46" s="38"/>
    </row>
    <row r="47" spans="1:10" x14ac:dyDescent="0.2">
      <c r="A47" s="3" t="s">
        <v>70</v>
      </c>
      <c r="B47" s="3" t="s">
        <v>83</v>
      </c>
      <c r="C47" s="8" t="s">
        <v>84</v>
      </c>
      <c r="D47" s="11">
        <v>4485497</v>
      </c>
      <c r="E47" s="46">
        <v>5322458</v>
      </c>
      <c r="F47" s="46">
        <v>5322458</v>
      </c>
      <c r="G47" s="47">
        <v>6398566</v>
      </c>
      <c r="H47" s="53">
        <v>5311287</v>
      </c>
      <c r="I47" s="53">
        <v>5311287</v>
      </c>
      <c r="J47" s="38"/>
    </row>
    <row r="48" spans="1:10" ht="25.5" x14ac:dyDescent="0.2">
      <c r="A48" s="3" t="s">
        <v>70</v>
      </c>
      <c r="B48" s="3" t="s">
        <v>85</v>
      </c>
      <c r="C48" s="8" t="s">
        <v>86</v>
      </c>
      <c r="D48" s="11">
        <v>204800</v>
      </c>
      <c r="E48" s="11">
        <v>0</v>
      </c>
      <c r="F48" s="50">
        <v>204800</v>
      </c>
      <c r="G48" s="11">
        <v>0</v>
      </c>
      <c r="H48" s="53">
        <v>204800</v>
      </c>
      <c r="I48" s="53">
        <v>204800</v>
      </c>
      <c r="J48" s="38"/>
    </row>
    <row r="49" spans="1:10" ht="25.5" x14ac:dyDescent="0.2">
      <c r="A49" s="3" t="s">
        <v>70</v>
      </c>
      <c r="B49" s="3" t="s">
        <v>66</v>
      </c>
      <c r="C49" s="8" t="s">
        <v>215</v>
      </c>
      <c r="D49" s="11">
        <v>2065500</v>
      </c>
      <c r="E49" s="11">
        <v>4000000</v>
      </c>
      <c r="F49" s="61">
        <f>5355000+1500000</f>
        <v>6855000</v>
      </c>
      <c r="G49" s="11">
        <v>3461000</v>
      </c>
      <c r="H49" s="60">
        <v>5355000</v>
      </c>
      <c r="I49" s="60">
        <v>2355000</v>
      </c>
      <c r="J49" s="38"/>
    </row>
    <row r="50" spans="1:10" x14ac:dyDescent="0.2">
      <c r="A50" s="3" t="s">
        <v>70</v>
      </c>
      <c r="B50" s="3" t="s">
        <v>89</v>
      </c>
      <c r="C50" s="8" t="s">
        <v>213</v>
      </c>
      <c r="D50" s="11">
        <v>444000</v>
      </c>
      <c r="E50" s="11">
        <v>399000</v>
      </c>
      <c r="F50" s="64">
        <f>534000+20000</f>
        <v>554000</v>
      </c>
      <c r="G50" s="64">
        <v>399000</v>
      </c>
      <c r="H50" s="66">
        <f>534000+20000</f>
        <v>554000</v>
      </c>
      <c r="I50" s="66">
        <f>534000+20000</f>
        <v>554000</v>
      </c>
      <c r="J50" s="38"/>
    </row>
    <row r="51" spans="1:10" x14ac:dyDescent="0.2">
      <c r="A51" s="3" t="s">
        <v>70</v>
      </c>
      <c r="B51" s="3" t="s">
        <v>91</v>
      </c>
      <c r="C51" s="8" t="s">
        <v>214</v>
      </c>
      <c r="D51" s="11">
        <v>2940000</v>
      </c>
      <c r="E51" s="11">
        <v>3000000</v>
      </c>
      <c r="F51" s="11">
        <v>3000000</v>
      </c>
      <c r="G51" s="11">
        <v>2000000</v>
      </c>
      <c r="H51" s="53">
        <v>2000000</v>
      </c>
      <c r="I51" s="53">
        <v>2000000</v>
      </c>
      <c r="J51" s="38"/>
    </row>
    <row r="52" spans="1:10" x14ac:dyDescent="0.2">
      <c r="A52" s="3" t="s">
        <v>70</v>
      </c>
      <c r="B52" s="3" t="s">
        <v>93</v>
      </c>
      <c r="C52" s="8" t="s">
        <v>216</v>
      </c>
      <c r="D52" s="11">
        <v>1075940</v>
      </c>
      <c r="E52" s="11">
        <v>2000000</v>
      </c>
      <c r="F52" s="11">
        <v>1939400</v>
      </c>
      <c r="G52" s="11">
        <v>1500000</v>
      </c>
      <c r="H52" s="53">
        <v>1073700</v>
      </c>
      <c r="I52" s="53">
        <v>208000</v>
      </c>
      <c r="J52" s="38"/>
    </row>
    <row r="53" spans="1:10" ht="13.5" x14ac:dyDescent="0.25">
      <c r="A53" s="4" t="s">
        <v>95</v>
      </c>
      <c r="B53" s="6" t="s">
        <v>1</v>
      </c>
      <c r="C53" s="9" t="s">
        <v>178</v>
      </c>
      <c r="D53" s="12">
        <f>SUM(D54:D69)</f>
        <v>19123343.199999999</v>
      </c>
      <c r="E53" s="12">
        <v>20200060</v>
      </c>
      <c r="F53" s="12">
        <f>F54+F55+F58+F62+F63+F64+F65+F66+F67+F68+F69</f>
        <v>27256819</v>
      </c>
      <c r="G53" s="12">
        <v>19700219</v>
      </c>
      <c r="H53" s="13">
        <f>H54+H55+H62+H63+H64+H65+H66+H67+H68+H69+H58</f>
        <v>25919188</v>
      </c>
      <c r="I53" s="13">
        <f>I54+I55+I62+I63+I64+I65+I66+I67+I68+I69+I58</f>
        <v>25386676</v>
      </c>
      <c r="J53" s="38"/>
    </row>
    <row r="54" spans="1:10" x14ac:dyDescent="0.2">
      <c r="A54" s="3" t="s">
        <v>95</v>
      </c>
      <c r="B54" s="3" t="s">
        <v>96</v>
      </c>
      <c r="C54" s="8" t="s">
        <v>97</v>
      </c>
      <c r="D54" s="11">
        <v>1069400</v>
      </c>
      <c r="E54" s="11">
        <v>1069400</v>
      </c>
      <c r="F54" s="79">
        <f>1215565+18890</f>
        <v>1234455</v>
      </c>
      <c r="G54" s="79">
        <f>1215565+18890</f>
        <v>1234455</v>
      </c>
      <c r="H54" s="79">
        <f>1215565+18890</f>
        <v>1234455</v>
      </c>
      <c r="I54" s="79">
        <f>1215565+18890</f>
        <v>1234455</v>
      </c>
      <c r="J54" s="38"/>
    </row>
    <row r="55" spans="1:10" x14ac:dyDescent="0.2">
      <c r="A55" s="3" t="s">
        <v>95</v>
      </c>
      <c r="B55" s="3" t="s">
        <v>11</v>
      </c>
      <c r="C55" s="8" t="s">
        <v>12</v>
      </c>
      <c r="D55" s="11">
        <v>12532515</v>
      </c>
      <c r="E55" s="11">
        <v>12266860</v>
      </c>
      <c r="F55" s="11">
        <f>14958816+1222729-200000+794659+36452-5800</f>
        <v>16806856</v>
      </c>
      <c r="G55" s="11">
        <v>12267019</v>
      </c>
      <c r="H55" s="11">
        <f>14958816+1290175-200000+794659+36452-5800</f>
        <v>16874302</v>
      </c>
      <c r="I55" s="11">
        <f>14958816+1357663-200000+794659+36452-5800</f>
        <v>16941790</v>
      </c>
      <c r="J55" s="38"/>
    </row>
    <row r="56" spans="1:10" x14ac:dyDescent="0.2">
      <c r="A56" s="3"/>
      <c r="B56" s="3"/>
      <c r="C56" s="8" t="s">
        <v>209</v>
      </c>
      <c r="D56" s="11"/>
      <c r="E56" s="11"/>
      <c r="F56" s="11">
        <f>2142420-5800</f>
        <v>2136620</v>
      </c>
      <c r="G56" s="11"/>
      <c r="H56" s="11">
        <f>2142420-5800</f>
        <v>2136620</v>
      </c>
      <c r="I56" s="11">
        <f>2142420-5800</f>
        <v>2136620</v>
      </c>
      <c r="J56" s="38"/>
    </row>
    <row r="57" spans="1:10" x14ac:dyDescent="0.2">
      <c r="A57" s="3"/>
      <c r="B57" s="3"/>
      <c r="C57" s="8" t="s">
        <v>202</v>
      </c>
      <c r="D57" s="11"/>
      <c r="E57" s="11"/>
      <c r="F57" s="11">
        <v>1818849</v>
      </c>
      <c r="G57" s="11"/>
      <c r="H57" s="11">
        <v>1818849</v>
      </c>
      <c r="I57" s="11">
        <v>1818849</v>
      </c>
      <c r="J57" s="38"/>
    </row>
    <row r="58" spans="1:10" x14ac:dyDescent="0.2">
      <c r="A58" s="3" t="s">
        <v>95</v>
      </c>
      <c r="B58" s="3" t="s">
        <v>98</v>
      </c>
      <c r="C58" s="8" t="s">
        <v>99</v>
      </c>
      <c r="D58" s="11">
        <v>1006000</v>
      </c>
      <c r="E58" s="11">
        <v>2000000</v>
      </c>
      <c r="F58" s="11">
        <f>F59+F60+F61</f>
        <v>3948408</v>
      </c>
      <c r="G58" s="11">
        <v>1500000</v>
      </c>
      <c r="H58" s="11">
        <f>H59+H60+H61</f>
        <v>2543331</v>
      </c>
      <c r="I58" s="11">
        <f>I59+I60+I61</f>
        <v>1943331</v>
      </c>
      <c r="J58" s="38"/>
    </row>
    <row r="59" spans="1:10" ht="13.5" x14ac:dyDescent="0.25">
      <c r="A59" s="3"/>
      <c r="B59" s="3"/>
      <c r="C59" s="8" t="s">
        <v>168</v>
      </c>
      <c r="D59" s="11"/>
      <c r="E59" s="11"/>
      <c r="F59" s="79">
        <f>2000000+89227+662850+253000-37779-18890</f>
        <v>2948408</v>
      </c>
      <c r="G59" s="79"/>
      <c r="H59" s="80">
        <f>2000000-37779-18890</f>
        <v>1943331</v>
      </c>
      <c r="I59" s="80">
        <f>2000000-37779-18890</f>
        <v>1943331</v>
      </c>
      <c r="J59" s="38"/>
    </row>
    <row r="60" spans="1:10" ht="13.5" hidden="1" x14ac:dyDescent="0.25">
      <c r="A60" s="3"/>
      <c r="B60" s="3"/>
      <c r="C60" s="8" t="s">
        <v>166</v>
      </c>
      <c r="D60" s="11"/>
      <c r="E60" s="11"/>
      <c r="F60" s="11"/>
      <c r="G60" s="11"/>
      <c r="H60" s="13"/>
      <c r="I60" s="13"/>
      <c r="J60" s="38"/>
    </row>
    <row r="61" spans="1:10" ht="13.5" x14ac:dyDescent="0.25">
      <c r="A61" s="3"/>
      <c r="B61" s="3"/>
      <c r="C61" s="8" t="s">
        <v>208</v>
      </c>
      <c r="D61" s="11"/>
      <c r="E61" s="11"/>
      <c r="F61" s="11">
        <v>1000000</v>
      </c>
      <c r="G61" s="11"/>
      <c r="H61" s="13">
        <v>600000</v>
      </c>
      <c r="I61" s="13"/>
      <c r="J61" s="38"/>
    </row>
    <row r="62" spans="1:10" ht="38.25" x14ac:dyDescent="0.2">
      <c r="A62" s="3" t="s">
        <v>95</v>
      </c>
      <c r="B62" s="3" t="s">
        <v>100</v>
      </c>
      <c r="C62" s="8" t="s">
        <v>101</v>
      </c>
      <c r="D62" s="11">
        <v>251998</v>
      </c>
      <c r="E62" s="11">
        <v>396000</v>
      </c>
      <c r="F62" s="45">
        <v>411000</v>
      </c>
      <c r="G62" s="11">
        <v>396000</v>
      </c>
      <c r="H62" s="11">
        <v>411000</v>
      </c>
      <c r="I62" s="11">
        <v>411000</v>
      </c>
      <c r="J62" s="38"/>
    </row>
    <row r="63" spans="1:10" ht="51" x14ac:dyDescent="0.2">
      <c r="A63" s="3" t="s">
        <v>95</v>
      </c>
      <c r="B63" s="3" t="s">
        <v>102</v>
      </c>
      <c r="C63" s="14" t="s">
        <v>103</v>
      </c>
      <c r="D63" s="11">
        <v>147371</v>
      </c>
      <c r="E63" s="11">
        <v>400000</v>
      </c>
      <c r="F63" s="45">
        <v>400000</v>
      </c>
      <c r="G63" s="11">
        <v>400000</v>
      </c>
      <c r="H63" s="11">
        <v>400000</v>
      </c>
      <c r="I63" s="11">
        <v>400000</v>
      </c>
      <c r="J63" s="38"/>
    </row>
    <row r="64" spans="1:10" ht="51" x14ac:dyDescent="0.2">
      <c r="A64" s="3" t="s">
        <v>95</v>
      </c>
      <c r="B64" s="3" t="s">
        <v>104</v>
      </c>
      <c r="C64" s="14" t="s">
        <v>105</v>
      </c>
      <c r="D64" s="11">
        <v>163259.20000000001</v>
      </c>
      <c r="E64" s="11">
        <v>165000</v>
      </c>
      <c r="F64" s="45">
        <v>150000</v>
      </c>
      <c r="G64" s="11">
        <v>165000</v>
      </c>
      <c r="H64" s="11">
        <v>150000</v>
      </c>
      <c r="I64" s="11">
        <v>150000</v>
      </c>
      <c r="J64" s="38"/>
    </row>
    <row r="65" spans="1:11" ht="13.5" x14ac:dyDescent="0.25">
      <c r="A65" s="3" t="s">
        <v>95</v>
      </c>
      <c r="B65" s="3" t="s">
        <v>28</v>
      </c>
      <c r="C65" s="8" t="s">
        <v>29</v>
      </c>
      <c r="D65" s="11">
        <v>761500</v>
      </c>
      <c r="E65" s="11">
        <v>711500</v>
      </c>
      <c r="F65" s="45">
        <v>766500</v>
      </c>
      <c r="G65" s="11">
        <v>711500</v>
      </c>
      <c r="H65" s="52">
        <v>766500</v>
      </c>
      <c r="I65" s="52">
        <v>766500</v>
      </c>
      <c r="J65" s="38"/>
    </row>
    <row r="66" spans="1:11" x14ac:dyDescent="0.2">
      <c r="A66" s="3" t="s">
        <v>95</v>
      </c>
      <c r="B66" s="3" t="s">
        <v>106</v>
      </c>
      <c r="C66" s="8" t="s">
        <v>107</v>
      </c>
      <c r="D66" s="11">
        <v>1936300</v>
      </c>
      <c r="E66" s="11">
        <v>1936300</v>
      </c>
      <c r="F66" s="45">
        <f>1953200+146600</f>
        <v>2099800</v>
      </c>
      <c r="G66" s="11">
        <v>1936300</v>
      </c>
      <c r="H66" s="11">
        <f>1953200+146600</f>
        <v>2099800</v>
      </c>
      <c r="I66" s="11">
        <f>1953200+146600</f>
        <v>2099800</v>
      </c>
      <c r="J66" s="38"/>
    </row>
    <row r="67" spans="1:11" x14ac:dyDescent="0.2">
      <c r="A67" s="3" t="s">
        <v>95</v>
      </c>
      <c r="B67" s="3" t="s">
        <v>108</v>
      </c>
      <c r="C67" s="8" t="s">
        <v>109</v>
      </c>
      <c r="D67" s="11">
        <v>205000</v>
      </c>
      <c r="E67" s="11">
        <v>205000</v>
      </c>
      <c r="F67" s="11">
        <v>217000</v>
      </c>
      <c r="G67" s="11">
        <v>205000</v>
      </c>
      <c r="H67" s="11">
        <v>217000</v>
      </c>
      <c r="I67" s="11">
        <v>217000</v>
      </c>
      <c r="J67" s="38"/>
    </row>
    <row r="68" spans="1:11" ht="38.25" x14ac:dyDescent="0.2">
      <c r="A68" s="3" t="s">
        <v>95</v>
      </c>
      <c r="B68" s="3" t="s">
        <v>110</v>
      </c>
      <c r="C68" s="8" t="s">
        <v>111</v>
      </c>
      <c r="D68" s="11">
        <v>1050000</v>
      </c>
      <c r="E68" s="11">
        <v>1050000</v>
      </c>
      <c r="F68" s="11">
        <v>1050000</v>
      </c>
      <c r="G68" s="11">
        <v>1050000</v>
      </c>
      <c r="H68" s="11">
        <v>1050000</v>
      </c>
      <c r="I68" s="11">
        <v>1050000</v>
      </c>
      <c r="J68" s="38"/>
    </row>
    <row r="69" spans="1:11" ht="22.5" x14ac:dyDescent="0.2">
      <c r="A69" s="3" t="s">
        <v>95</v>
      </c>
      <c r="B69" s="3" t="s">
        <v>112</v>
      </c>
      <c r="C69" s="8" t="s">
        <v>217</v>
      </c>
      <c r="D69" s="11">
        <v>0</v>
      </c>
      <c r="E69" s="11">
        <v>0</v>
      </c>
      <c r="F69" s="11">
        <v>172800</v>
      </c>
      <c r="G69" s="11">
        <v>0</v>
      </c>
      <c r="H69" s="59">
        <v>172800</v>
      </c>
      <c r="I69" s="59">
        <v>172800</v>
      </c>
      <c r="J69" s="38">
        <v>-368500</v>
      </c>
      <c r="K69" s="40" t="s">
        <v>201</v>
      </c>
    </row>
    <row r="70" spans="1:11" ht="13.5" x14ac:dyDescent="0.25">
      <c r="A70" s="68" t="s">
        <v>114</v>
      </c>
      <c r="B70" s="69" t="s">
        <v>1</v>
      </c>
      <c r="C70" s="70" t="s">
        <v>179</v>
      </c>
      <c r="D70" s="71">
        <f>SUM(D71:D74)</f>
        <v>8197825</v>
      </c>
      <c r="E70" s="71">
        <v>3420700</v>
      </c>
      <c r="F70" s="71">
        <f>F71+F72+F73+F74</f>
        <v>13943878</v>
      </c>
      <c r="G70" s="71">
        <v>2885700</v>
      </c>
      <c r="H70" s="13">
        <f>H71+H72+H73+H74</f>
        <v>13073178</v>
      </c>
      <c r="I70" s="13">
        <f>I71+I72+I73+I74</f>
        <v>13036378</v>
      </c>
      <c r="J70" s="38"/>
    </row>
    <row r="71" spans="1:11" x14ac:dyDescent="0.2">
      <c r="A71" s="72" t="s">
        <v>114</v>
      </c>
      <c r="B71" s="72" t="s">
        <v>11</v>
      </c>
      <c r="C71" s="73" t="s">
        <v>12</v>
      </c>
      <c r="D71" s="74">
        <v>2884125</v>
      </c>
      <c r="E71" s="74">
        <v>2885700</v>
      </c>
      <c r="F71" s="74">
        <f>2948931+147447</f>
        <v>3096378</v>
      </c>
      <c r="G71" s="74">
        <v>2885700</v>
      </c>
      <c r="H71" s="74">
        <f>2948931+147447</f>
        <v>3096378</v>
      </c>
      <c r="I71" s="74">
        <f>2948931+147447</f>
        <v>3096378</v>
      </c>
      <c r="J71" s="38"/>
    </row>
    <row r="72" spans="1:11" ht="13.5" x14ac:dyDescent="0.25">
      <c r="A72" s="72" t="s">
        <v>114</v>
      </c>
      <c r="B72" s="72" t="s">
        <v>117</v>
      </c>
      <c r="C72" s="73" t="s">
        <v>218</v>
      </c>
      <c r="D72" s="74">
        <v>4038700</v>
      </c>
      <c r="E72" s="74">
        <v>0</v>
      </c>
      <c r="F72" s="74">
        <v>8300000</v>
      </c>
      <c r="G72" s="74">
        <v>0</v>
      </c>
      <c r="H72" s="52">
        <v>8329000</v>
      </c>
      <c r="I72" s="52">
        <v>8345000</v>
      </c>
      <c r="J72" s="38"/>
    </row>
    <row r="73" spans="1:11" ht="13.5" x14ac:dyDescent="0.25">
      <c r="A73" s="72" t="s">
        <v>114</v>
      </c>
      <c r="B73" s="72" t="s">
        <v>115</v>
      </c>
      <c r="C73" s="73" t="s">
        <v>219</v>
      </c>
      <c r="D73" s="74">
        <v>735000</v>
      </c>
      <c r="E73" s="74">
        <v>535000</v>
      </c>
      <c r="F73" s="75">
        <v>1025000</v>
      </c>
      <c r="G73" s="74">
        <v>0</v>
      </c>
      <c r="H73" s="52">
        <v>1080000</v>
      </c>
      <c r="I73" s="52">
        <v>1130000</v>
      </c>
      <c r="J73" s="38"/>
    </row>
    <row r="74" spans="1:11" ht="13.5" x14ac:dyDescent="0.25">
      <c r="A74" s="72" t="s">
        <v>114</v>
      </c>
      <c r="B74" s="72" t="s">
        <v>119</v>
      </c>
      <c r="C74" s="73" t="s">
        <v>220</v>
      </c>
      <c r="D74" s="74">
        <v>540000</v>
      </c>
      <c r="E74" s="74">
        <v>0</v>
      </c>
      <c r="F74" s="76">
        <v>1522500</v>
      </c>
      <c r="G74" s="74">
        <v>0</v>
      </c>
      <c r="H74" s="52">
        <v>567800</v>
      </c>
      <c r="I74" s="52">
        <v>465000</v>
      </c>
      <c r="J74" s="38"/>
    </row>
    <row r="75" spans="1:11" ht="13.5" x14ac:dyDescent="0.25">
      <c r="A75" s="68" t="s">
        <v>121</v>
      </c>
      <c r="B75" s="69" t="s">
        <v>1</v>
      </c>
      <c r="C75" s="70" t="s">
        <v>180</v>
      </c>
      <c r="D75" s="71">
        <v>2199000</v>
      </c>
      <c r="E75" s="71">
        <v>2435000</v>
      </c>
      <c r="F75" s="71">
        <f>F76+F77</f>
        <v>2384105</v>
      </c>
      <c r="G75" s="71">
        <v>2435000</v>
      </c>
      <c r="H75" s="13">
        <f>H76+H77</f>
        <v>2637105</v>
      </c>
      <c r="I75" s="13">
        <f>I76+I77</f>
        <v>2637105</v>
      </c>
      <c r="J75" s="38"/>
    </row>
    <row r="76" spans="1:11" x14ac:dyDescent="0.2">
      <c r="A76" s="72" t="s">
        <v>121</v>
      </c>
      <c r="B76" s="72" t="s">
        <v>11</v>
      </c>
      <c r="C76" s="73" t="s">
        <v>12</v>
      </c>
      <c r="D76" s="74">
        <v>1292800</v>
      </c>
      <c r="E76" s="74">
        <v>1528800</v>
      </c>
      <c r="F76" s="74">
        <f>1545556+125576-253000</f>
        <v>1418132</v>
      </c>
      <c r="G76" s="74">
        <v>1528800</v>
      </c>
      <c r="H76" s="74">
        <f>1545556+125576</f>
        <v>1671132</v>
      </c>
      <c r="I76" s="74">
        <f>1545556+125576</f>
        <v>1671132</v>
      </c>
      <c r="J76" s="38"/>
    </row>
    <row r="77" spans="1:11" x14ac:dyDescent="0.2">
      <c r="A77" s="72" t="s">
        <v>121</v>
      </c>
      <c r="B77" s="72" t="s">
        <v>122</v>
      </c>
      <c r="C77" s="73" t="s">
        <v>123</v>
      </c>
      <c r="D77" s="74">
        <v>906200</v>
      </c>
      <c r="E77" s="74">
        <v>906200</v>
      </c>
      <c r="F77" s="74">
        <v>965973</v>
      </c>
      <c r="G77" s="74">
        <v>906200</v>
      </c>
      <c r="H77" s="74">
        <v>965973</v>
      </c>
      <c r="I77" s="74">
        <v>965973</v>
      </c>
      <c r="J77" s="38"/>
    </row>
    <row r="78" spans="1:11" ht="17.25" customHeight="1" x14ac:dyDescent="0.2">
      <c r="A78" s="4" t="s">
        <v>124</v>
      </c>
      <c r="B78" s="6" t="s">
        <v>1</v>
      </c>
      <c r="C78" s="9" t="s">
        <v>181</v>
      </c>
      <c r="D78" s="12">
        <v>58483294.350000001</v>
      </c>
      <c r="E78" s="12">
        <v>33209680</v>
      </c>
      <c r="F78" s="12">
        <f>F79+F80+F81+F90+F83+F88+F91+F92+F85+F84</f>
        <v>48708723</v>
      </c>
      <c r="G78" s="12">
        <f>G79+G80+G81+G90+G83+G88+G91+G92+G85+G84</f>
        <v>31816500</v>
      </c>
      <c r="H78" s="12">
        <f>H79+H80+H81+H90+H83+H88+H91+H92+H85+H84</f>
        <v>29732103</v>
      </c>
      <c r="I78" s="12">
        <f>I79+I80+I81+I90+I83+I88+I91+I92+I85+I84</f>
        <v>31174983</v>
      </c>
      <c r="J78" s="38"/>
    </row>
    <row r="79" spans="1:11" x14ac:dyDescent="0.2">
      <c r="A79" s="3" t="s">
        <v>124</v>
      </c>
      <c r="B79" s="3" t="s">
        <v>11</v>
      </c>
      <c r="C79" s="8" t="s">
        <v>12</v>
      </c>
      <c r="D79" s="11">
        <v>4038734</v>
      </c>
      <c r="E79" s="11">
        <v>3548800</v>
      </c>
      <c r="F79" s="11">
        <f>814022+24421+3380905+169045-17900</f>
        <v>4370493</v>
      </c>
      <c r="G79" s="11">
        <v>3548800</v>
      </c>
      <c r="H79" s="11">
        <f>814022+24421+3380905+169045-17900</f>
        <v>4370493</v>
      </c>
      <c r="I79" s="11">
        <f>814022+24421+3380905+169045-17900</f>
        <v>4370493</v>
      </c>
      <c r="J79" s="38"/>
    </row>
    <row r="80" spans="1:11" ht="25.5" x14ac:dyDescent="0.2">
      <c r="A80" s="3" t="s">
        <v>124</v>
      </c>
      <c r="B80" s="3" t="s">
        <v>125</v>
      </c>
      <c r="C80" s="8" t="s">
        <v>211</v>
      </c>
      <c r="D80" s="11">
        <v>10070613</v>
      </c>
      <c r="E80" s="11">
        <v>13228000</v>
      </c>
      <c r="F80" s="11">
        <v>9948500</v>
      </c>
      <c r="G80" s="11">
        <v>20607000</v>
      </c>
      <c r="H80" s="51">
        <v>14116000</v>
      </c>
      <c r="I80" s="51">
        <v>14832000</v>
      </c>
      <c r="J80" s="38"/>
      <c r="K80" s="39" t="s">
        <v>205</v>
      </c>
    </row>
    <row r="81" spans="1:12" ht="44.25" customHeight="1" x14ac:dyDescent="0.2">
      <c r="A81" s="3" t="s">
        <v>124</v>
      </c>
      <c r="B81" s="3" t="s">
        <v>136</v>
      </c>
      <c r="C81" s="14" t="s">
        <v>190</v>
      </c>
      <c r="D81" s="11">
        <v>3380117.92</v>
      </c>
      <c r="E81" s="11">
        <v>6506000</v>
      </c>
      <c r="F81" s="11">
        <v>2836000</v>
      </c>
      <c r="G81" s="11">
        <v>0</v>
      </c>
      <c r="H81" s="51"/>
      <c r="I81" s="51"/>
      <c r="J81" s="38">
        <v>-9932600</v>
      </c>
      <c r="K81" s="36" t="s">
        <v>191</v>
      </c>
    </row>
    <row r="82" spans="1:12" hidden="1" x14ac:dyDescent="0.2">
      <c r="A82" s="3"/>
      <c r="B82" s="3"/>
      <c r="C82" s="8"/>
      <c r="D82" s="11"/>
      <c r="E82" s="11"/>
      <c r="F82" s="11"/>
      <c r="G82" s="11"/>
      <c r="H82" s="51"/>
      <c r="I82" s="51"/>
      <c r="J82" s="38"/>
    </row>
    <row r="83" spans="1:12" ht="25.5" x14ac:dyDescent="0.2">
      <c r="A83" s="3" t="s">
        <v>124</v>
      </c>
      <c r="B83" s="3" t="s">
        <v>127</v>
      </c>
      <c r="C83" s="8" t="s">
        <v>169</v>
      </c>
      <c r="D83" s="11">
        <v>2940000</v>
      </c>
      <c r="E83" s="11">
        <v>0</v>
      </c>
      <c r="F83" s="64">
        <v>5001220</v>
      </c>
      <c r="G83" s="64">
        <v>0</v>
      </c>
      <c r="H83" s="65">
        <f>6203710-533220</f>
        <v>5670490</v>
      </c>
      <c r="I83" s="65">
        <f>7464470-980730</f>
        <v>6483740</v>
      </c>
      <c r="J83" s="38"/>
    </row>
    <row r="84" spans="1:12" ht="25.5" x14ac:dyDescent="0.2">
      <c r="A84" s="3" t="s">
        <v>138</v>
      </c>
      <c r="B84" s="3" t="s">
        <v>145</v>
      </c>
      <c r="C84" s="8" t="s">
        <v>146</v>
      </c>
      <c r="D84" s="11">
        <v>7640900</v>
      </c>
      <c r="E84" s="11">
        <v>7651100</v>
      </c>
      <c r="F84" s="11">
        <v>4869700</v>
      </c>
      <c r="G84" s="11">
        <v>7660700</v>
      </c>
      <c r="H84" s="11">
        <v>4769700</v>
      </c>
      <c r="I84" s="51">
        <f>4619700</f>
        <v>4619700</v>
      </c>
      <c r="J84" s="38"/>
    </row>
    <row r="85" spans="1:12" x14ac:dyDescent="0.2">
      <c r="A85" s="3" t="s">
        <v>138</v>
      </c>
      <c r="B85" s="3" t="s">
        <v>149</v>
      </c>
      <c r="C85" s="8" t="s">
        <v>150</v>
      </c>
      <c r="D85" s="11">
        <v>366500</v>
      </c>
      <c r="E85" s="11">
        <v>0</v>
      </c>
      <c r="F85" s="11">
        <v>749930</v>
      </c>
      <c r="G85" s="11">
        <v>0</v>
      </c>
      <c r="H85" s="51">
        <v>805420</v>
      </c>
      <c r="I85" s="51">
        <v>869050</v>
      </c>
      <c r="J85" s="38"/>
    </row>
    <row r="86" spans="1:12" ht="25.5" hidden="1" x14ac:dyDescent="0.2">
      <c r="A86" s="3" t="s">
        <v>124</v>
      </c>
      <c r="B86" s="3" t="s">
        <v>128</v>
      </c>
      <c r="C86" s="8" t="s">
        <v>129</v>
      </c>
      <c r="D86" s="11">
        <v>69300</v>
      </c>
      <c r="E86" s="11">
        <v>0</v>
      </c>
      <c r="F86" s="11"/>
      <c r="G86" s="11">
        <v>0</v>
      </c>
      <c r="H86" s="51">
        <v>0</v>
      </c>
      <c r="I86" s="51">
        <v>0</v>
      </c>
      <c r="J86" s="38"/>
    </row>
    <row r="87" spans="1:12" ht="25.5" hidden="1" x14ac:dyDescent="0.2">
      <c r="A87" s="3" t="s">
        <v>124</v>
      </c>
      <c r="B87" s="3" t="s">
        <v>130</v>
      </c>
      <c r="C87" s="8" t="s">
        <v>131</v>
      </c>
      <c r="D87" s="11">
        <v>8944135</v>
      </c>
      <c r="E87" s="11">
        <v>0</v>
      </c>
      <c r="F87" s="11"/>
      <c r="G87" s="11">
        <v>0</v>
      </c>
      <c r="H87" s="51">
        <v>0</v>
      </c>
      <c r="I87" s="51">
        <v>0</v>
      </c>
      <c r="J87" s="38"/>
    </row>
    <row r="88" spans="1:12" ht="38.25" x14ac:dyDescent="0.2">
      <c r="A88" s="3" t="s">
        <v>124</v>
      </c>
      <c r="B88" s="3" t="s">
        <v>132</v>
      </c>
      <c r="C88" s="8" t="s">
        <v>133</v>
      </c>
      <c r="D88" s="11">
        <v>0</v>
      </c>
      <c r="E88" s="11">
        <v>2641000</v>
      </c>
      <c r="F88" s="11">
        <v>8333500</v>
      </c>
      <c r="G88" s="11">
        <v>0</v>
      </c>
      <c r="H88" s="51"/>
      <c r="I88" s="51"/>
      <c r="J88" s="38"/>
    </row>
    <row r="89" spans="1:12" ht="44.25" hidden="1" customHeight="1" x14ac:dyDescent="0.2">
      <c r="A89" s="3" t="s">
        <v>124</v>
      </c>
      <c r="B89" s="3" t="s">
        <v>134</v>
      </c>
      <c r="C89" s="8" t="s">
        <v>135</v>
      </c>
      <c r="D89" s="11">
        <v>675094.62</v>
      </c>
      <c r="E89" s="11">
        <v>0</v>
      </c>
      <c r="F89" s="11"/>
      <c r="G89" s="11">
        <v>0</v>
      </c>
      <c r="H89" s="51"/>
      <c r="I89" s="51"/>
      <c r="J89" s="38"/>
    </row>
    <row r="90" spans="1:12" x14ac:dyDescent="0.2">
      <c r="A90" s="3" t="s">
        <v>124</v>
      </c>
      <c r="B90" s="3" t="s">
        <v>64</v>
      </c>
      <c r="C90" s="8" t="s">
        <v>221</v>
      </c>
      <c r="D90" s="11">
        <v>26085750</v>
      </c>
      <c r="E90" s="11">
        <v>6484180</v>
      </c>
      <c r="F90" s="11">
        <v>6484180</v>
      </c>
      <c r="G90" s="11">
        <v>0</v>
      </c>
      <c r="H90" s="51"/>
      <c r="I90" s="51"/>
      <c r="J90" s="38"/>
    </row>
    <row r="91" spans="1:12" x14ac:dyDescent="0.2">
      <c r="A91" s="3"/>
      <c r="B91" s="3"/>
      <c r="C91" s="8" t="s">
        <v>170</v>
      </c>
      <c r="D91" s="11"/>
      <c r="E91" s="11"/>
      <c r="F91" s="45">
        <v>6115200</v>
      </c>
      <c r="G91" s="11"/>
      <c r="H91" s="51"/>
      <c r="I91" s="51"/>
      <c r="J91" s="38"/>
    </row>
    <row r="92" spans="1:12" ht="25.5" hidden="1" x14ac:dyDescent="0.2">
      <c r="A92" s="3" t="s">
        <v>124</v>
      </c>
      <c r="B92" s="3" t="s">
        <v>93</v>
      </c>
      <c r="C92" s="8" t="s">
        <v>94</v>
      </c>
      <c r="D92" s="11">
        <v>777364.3</v>
      </c>
      <c r="E92" s="11">
        <v>801700</v>
      </c>
      <c r="F92" s="11"/>
      <c r="G92" s="11">
        <v>0</v>
      </c>
      <c r="H92" s="51"/>
      <c r="I92" s="51"/>
      <c r="J92" s="38"/>
    </row>
    <row r="93" spans="1:12" ht="16.5" customHeight="1" x14ac:dyDescent="0.2">
      <c r="A93" s="4" t="s">
        <v>138</v>
      </c>
      <c r="B93" s="6" t="s">
        <v>1</v>
      </c>
      <c r="C93" s="9" t="s">
        <v>182</v>
      </c>
      <c r="D93" s="12">
        <v>18822811.800000001</v>
      </c>
      <c r="E93" s="12">
        <v>15611990</v>
      </c>
      <c r="F93" s="12">
        <f>F94+F95+F102+F98+F99+F100+F96+F103+F104</f>
        <v>18819090</v>
      </c>
      <c r="G93" s="12">
        <f>G94+G95+G102+G98+G99+G100+G96+G103+G104</f>
        <v>17632970</v>
      </c>
      <c r="H93" s="12">
        <f>H94+H95+H102+H98+H99+H100+H96+H103+H104</f>
        <v>19545721</v>
      </c>
      <c r="I93" s="12">
        <f>I94+I95+I102+I98+I99+I100+I96+I103+I104</f>
        <v>19545721</v>
      </c>
      <c r="J93" s="38"/>
    </row>
    <row r="94" spans="1:12" x14ac:dyDescent="0.2">
      <c r="A94" s="3" t="s">
        <v>138</v>
      </c>
      <c r="B94" s="3" t="s">
        <v>11</v>
      </c>
      <c r="C94" s="8" t="s">
        <v>12</v>
      </c>
      <c r="D94" s="11">
        <v>3489500</v>
      </c>
      <c r="E94" s="11">
        <v>3614500</v>
      </c>
      <c r="F94" s="11">
        <f>3765124+188256</f>
        <v>3953380</v>
      </c>
      <c r="G94" s="11">
        <v>3614500</v>
      </c>
      <c r="H94" s="11">
        <f>3765124+188256</f>
        <v>3953380</v>
      </c>
      <c r="I94" s="11">
        <f>3765124+188256</f>
        <v>3953380</v>
      </c>
      <c r="J94" s="38"/>
    </row>
    <row r="95" spans="1:12" x14ac:dyDescent="0.2">
      <c r="A95" s="3" t="s">
        <v>138</v>
      </c>
      <c r="B95" s="3" t="s">
        <v>139</v>
      </c>
      <c r="C95" s="8" t="s">
        <v>140</v>
      </c>
      <c r="D95" s="11">
        <v>1607571.8</v>
      </c>
      <c r="E95" s="11">
        <v>900694</v>
      </c>
      <c r="F95" s="19">
        <v>1038700</v>
      </c>
      <c r="G95" s="11">
        <v>900694</v>
      </c>
      <c r="H95" s="19">
        <v>400100</v>
      </c>
      <c r="I95" s="19">
        <v>400100</v>
      </c>
      <c r="J95" s="38"/>
      <c r="K95" s="35" t="s">
        <v>206</v>
      </c>
      <c r="L95" s="34"/>
    </row>
    <row r="96" spans="1:12" ht="22.5" x14ac:dyDescent="0.2">
      <c r="A96" s="3" t="s">
        <v>138</v>
      </c>
      <c r="B96" s="3" t="s">
        <v>141</v>
      </c>
      <c r="C96" s="8" t="s">
        <v>142</v>
      </c>
      <c r="D96" s="11">
        <v>639996</v>
      </c>
      <c r="E96" s="11">
        <v>789996</v>
      </c>
      <c r="F96" s="31">
        <v>619500</v>
      </c>
      <c r="G96" s="11">
        <v>789996</v>
      </c>
      <c r="H96" s="51">
        <v>1232200</v>
      </c>
      <c r="I96" s="51">
        <v>1232200</v>
      </c>
      <c r="J96" s="38">
        <v>-613000</v>
      </c>
      <c r="K96" s="35" t="s">
        <v>197</v>
      </c>
      <c r="L96" s="34" t="s">
        <v>196</v>
      </c>
    </row>
    <row r="97" spans="1:12" hidden="1" x14ac:dyDescent="0.2">
      <c r="A97" s="3" t="s">
        <v>138</v>
      </c>
      <c r="B97" s="3" t="s">
        <v>143</v>
      </c>
      <c r="C97" s="8" t="s">
        <v>144</v>
      </c>
      <c r="D97" s="11">
        <v>7109800</v>
      </c>
      <c r="E97" s="11">
        <v>0</v>
      </c>
      <c r="F97" s="21"/>
      <c r="G97" s="11">
        <v>0</v>
      </c>
      <c r="H97" s="51"/>
      <c r="I97" s="51"/>
      <c r="J97" s="38"/>
    </row>
    <row r="98" spans="1:12" hidden="1" x14ac:dyDescent="0.2">
      <c r="A98" s="3"/>
      <c r="B98" s="3"/>
      <c r="C98" s="8"/>
      <c r="D98" s="11">
        <v>7640900</v>
      </c>
      <c r="E98" s="11">
        <v>7651100</v>
      </c>
      <c r="F98" s="11"/>
      <c r="G98" s="11"/>
      <c r="H98" s="11"/>
      <c r="I98" s="51"/>
      <c r="J98" s="38"/>
    </row>
    <row r="99" spans="1:12" ht="1.5" hidden="1" customHeight="1" x14ac:dyDescent="0.2">
      <c r="A99" s="3" t="s">
        <v>138</v>
      </c>
      <c r="B99" s="3" t="s">
        <v>147</v>
      </c>
      <c r="C99" s="8" t="s">
        <v>148</v>
      </c>
      <c r="D99" s="11">
        <v>1030700</v>
      </c>
      <c r="E99" s="11">
        <v>1030700</v>
      </c>
      <c r="F99" s="11"/>
      <c r="G99" s="11"/>
      <c r="H99" s="51"/>
      <c r="I99" s="51"/>
      <c r="J99" s="38"/>
    </row>
    <row r="100" spans="1:12" hidden="1" x14ac:dyDescent="0.2">
      <c r="A100" s="3"/>
      <c r="B100" s="3"/>
      <c r="C100" s="8"/>
      <c r="D100" s="11"/>
      <c r="E100" s="11"/>
      <c r="F100" s="11"/>
      <c r="G100" s="11"/>
      <c r="H100" s="51"/>
      <c r="I100" s="51"/>
      <c r="J100" s="38"/>
    </row>
    <row r="101" spans="1:12" hidden="1" x14ac:dyDescent="0.2">
      <c r="A101" s="3"/>
      <c r="B101" s="3"/>
      <c r="C101" s="8"/>
      <c r="D101" s="11">
        <v>245000</v>
      </c>
      <c r="E101" s="11">
        <v>0</v>
      </c>
      <c r="F101" s="11"/>
      <c r="G101" s="11">
        <v>0</v>
      </c>
      <c r="H101" s="51"/>
      <c r="I101" s="51"/>
      <c r="J101" s="38"/>
    </row>
    <row r="102" spans="1:12" ht="56.25" customHeight="1" x14ac:dyDescent="0.2">
      <c r="A102" s="3" t="s">
        <v>138</v>
      </c>
      <c r="B102" s="3" t="s">
        <v>153</v>
      </c>
      <c r="C102" s="8" t="s">
        <v>154</v>
      </c>
      <c r="D102" s="11">
        <v>1990100</v>
      </c>
      <c r="E102" s="11">
        <v>1625000</v>
      </c>
      <c r="F102" s="11">
        <v>1500000</v>
      </c>
      <c r="G102" s="11">
        <v>1625000</v>
      </c>
      <c r="H102" s="51">
        <v>1500000</v>
      </c>
      <c r="I102" s="51">
        <v>1500000</v>
      </c>
      <c r="J102" s="38" t="s">
        <v>200</v>
      </c>
      <c r="K102" s="35" t="s">
        <v>199</v>
      </c>
      <c r="L102" s="34" t="s">
        <v>198</v>
      </c>
    </row>
    <row r="103" spans="1:12" s="58" customFormat="1" ht="25.5" x14ac:dyDescent="0.2">
      <c r="A103" s="62" t="s">
        <v>30</v>
      </c>
      <c r="B103" s="62" t="s">
        <v>41</v>
      </c>
      <c r="C103" s="63" t="s">
        <v>42</v>
      </c>
      <c r="D103" s="64">
        <v>5688148</v>
      </c>
      <c r="E103" s="64">
        <v>5592145</v>
      </c>
      <c r="F103" s="64">
        <v>5534412</v>
      </c>
      <c r="G103" s="64">
        <v>5849500</v>
      </c>
      <c r="H103" s="64">
        <v>5888615</v>
      </c>
      <c r="I103" s="64">
        <v>5888615</v>
      </c>
      <c r="J103" s="57"/>
    </row>
    <row r="104" spans="1:12" s="58" customFormat="1" x14ac:dyDescent="0.2">
      <c r="A104" s="62" t="s">
        <v>30</v>
      </c>
      <c r="B104" s="62" t="s">
        <v>57</v>
      </c>
      <c r="C104" s="63" t="s">
        <v>210</v>
      </c>
      <c r="D104" s="64">
        <v>5098163</v>
      </c>
      <c r="E104" s="64">
        <v>4800384</v>
      </c>
      <c r="F104" s="64">
        <f>5764698+408400</f>
        <v>6173098</v>
      </c>
      <c r="G104" s="64">
        <v>4853280</v>
      </c>
      <c r="H104" s="64">
        <f>6163026+408400</f>
        <v>6571426</v>
      </c>
      <c r="I104" s="64">
        <f>6163026+408400</f>
        <v>6571426</v>
      </c>
      <c r="J104" s="57"/>
    </row>
    <row r="105" spans="1:12" ht="13.5" x14ac:dyDescent="0.25">
      <c r="A105" s="4"/>
      <c r="B105" s="6" t="s">
        <v>1</v>
      </c>
      <c r="C105" s="9" t="s">
        <v>212</v>
      </c>
      <c r="D105" s="12">
        <v>4817800</v>
      </c>
      <c r="E105" s="12">
        <v>4715100</v>
      </c>
      <c r="F105" s="12">
        <f>F106+F107+F108</f>
        <v>400000</v>
      </c>
      <c r="G105" s="12">
        <v>4982800</v>
      </c>
      <c r="H105" s="13">
        <f>H108</f>
        <v>3250000</v>
      </c>
      <c r="I105" s="13">
        <f>I108</f>
        <v>750000</v>
      </c>
      <c r="J105" s="32"/>
    </row>
    <row r="106" spans="1:12" ht="13.5" hidden="1" x14ac:dyDescent="0.25">
      <c r="A106" s="3" t="s">
        <v>155</v>
      </c>
      <c r="B106" s="3" t="s">
        <v>11</v>
      </c>
      <c r="C106" s="8" t="s">
        <v>12</v>
      </c>
      <c r="D106" s="11">
        <v>2333000</v>
      </c>
      <c r="E106" s="11">
        <v>2246200</v>
      </c>
      <c r="F106" s="11"/>
      <c r="G106" s="11">
        <v>2246200</v>
      </c>
      <c r="H106" s="13"/>
      <c r="I106" s="13"/>
      <c r="J106" s="32"/>
    </row>
    <row r="107" spans="1:12" ht="13.5" hidden="1" x14ac:dyDescent="0.25">
      <c r="A107" s="3" t="s">
        <v>155</v>
      </c>
      <c r="B107" s="3" t="s">
        <v>156</v>
      </c>
      <c r="C107" s="8" t="s">
        <v>157</v>
      </c>
      <c r="D107" s="11">
        <v>2172080</v>
      </c>
      <c r="E107" s="11">
        <v>2147300</v>
      </c>
      <c r="F107" s="11"/>
      <c r="G107" s="11">
        <v>2147300</v>
      </c>
      <c r="H107" s="13"/>
      <c r="I107" s="13"/>
      <c r="J107" s="32"/>
    </row>
    <row r="108" spans="1:12" x14ac:dyDescent="0.2">
      <c r="A108" s="3"/>
      <c r="B108" s="3" t="s">
        <v>158</v>
      </c>
      <c r="C108" s="8" t="s">
        <v>222</v>
      </c>
      <c r="D108" s="11">
        <v>350300</v>
      </c>
      <c r="E108" s="11">
        <v>321600</v>
      </c>
      <c r="F108" s="11">
        <v>400000</v>
      </c>
      <c r="G108" s="11">
        <v>589300</v>
      </c>
      <c r="H108" s="65">
        <v>3250000</v>
      </c>
      <c r="I108" s="65">
        <v>750000</v>
      </c>
      <c r="J108" s="38">
        <v>-1072</v>
      </c>
      <c r="K108" s="39" t="s">
        <v>195</v>
      </c>
    </row>
    <row r="109" spans="1:12" s="23" customFormat="1" ht="13.5" x14ac:dyDescent="0.25">
      <c r="A109" s="22" t="s">
        <v>173</v>
      </c>
      <c r="B109" s="7"/>
      <c r="C109" s="10"/>
      <c r="D109" s="13">
        <v>296379305.01999998</v>
      </c>
      <c r="E109" s="13">
        <v>271708068</v>
      </c>
      <c r="F109" s="13">
        <f>F105+F93+F78+F75+F70+F53+F39+F18+F10+F5+F3</f>
        <v>289388806</v>
      </c>
      <c r="G109" s="13">
        <v>278016785</v>
      </c>
      <c r="H109" s="13">
        <f>H105+H93+H78+H75+H70+H53+H39+H18+H10+H5+H3</f>
        <v>286273004</v>
      </c>
      <c r="I109" s="13">
        <f>I105+I93+I78+I75+I70+I53+I39+I18+I10+I5+I3</f>
        <v>276408382</v>
      </c>
      <c r="J109" s="38">
        <f>J108+J102+J95+J96+J81+J69</f>
        <v>-11765172</v>
      </c>
    </row>
    <row r="110" spans="1:12" ht="3.75" customHeight="1" x14ac:dyDescent="0.2">
      <c r="A110" s="1"/>
      <c r="H110" s="26"/>
      <c r="I110" s="26"/>
      <c r="J110" s="32"/>
    </row>
    <row r="111" spans="1:12" s="23" customFormat="1" x14ac:dyDescent="0.2">
      <c r="A111" s="24" t="s">
        <v>171</v>
      </c>
      <c r="B111" s="25"/>
      <c r="C111" s="25"/>
      <c r="D111" s="25"/>
      <c r="E111" s="25"/>
      <c r="F111" s="26">
        <v>285009268</v>
      </c>
      <c r="G111" s="25"/>
      <c r="H111" s="26">
        <v>281734278</v>
      </c>
      <c r="I111" s="26">
        <v>270964726</v>
      </c>
      <c r="J111" s="33"/>
    </row>
    <row r="112" spans="1:12" s="23" customFormat="1" ht="4.5" customHeight="1" x14ac:dyDescent="0.2">
      <c r="A112" s="131"/>
      <c r="B112" s="132"/>
      <c r="C112" s="25"/>
      <c r="D112" s="25"/>
      <c r="E112" s="25"/>
      <c r="F112" s="25"/>
      <c r="G112" s="25"/>
      <c r="H112" s="25"/>
      <c r="I112" s="25"/>
      <c r="J112" s="33"/>
    </row>
    <row r="113" spans="1:10" s="23" customFormat="1" x14ac:dyDescent="0.2">
      <c r="A113" s="25" t="s">
        <v>172</v>
      </c>
      <c r="B113" s="25"/>
      <c r="C113" s="25"/>
      <c r="D113" s="25"/>
      <c r="E113" s="25"/>
      <c r="F113" s="26">
        <f>F111-F109</f>
        <v>-4379538</v>
      </c>
      <c r="G113" s="26"/>
      <c r="H113" s="26">
        <f>H111-H109</f>
        <v>-4538726</v>
      </c>
      <c r="I113" s="26">
        <f>I111-I109</f>
        <v>-5443656</v>
      </c>
      <c r="J113" s="33"/>
    </row>
    <row r="114" spans="1:10" x14ac:dyDescent="0.2">
      <c r="J114" s="32"/>
    </row>
    <row r="116" spans="1:10" ht="13.5" hidden="1" x14ac:dyDescent="0.25">
      <c r="C116" t="s">
        <v>187</v>
      </c>
      <c r="F116" s="54">
        <f>F6+F11+F12+F13+F17+F19+F40+F54+F55+F65+F71+F75+F79+F94+F98+F99+F84</f>
        <v>53607004</v>
      </c>
      <c r="G116" s="55"/>
      <c r="H116" s="54">
        <f>H6+H11+H12+H13+H17+H19+H40+H54+H55+H65+H71+H76+H77+H79+H94+H98+H99</f>
        <v>49720600</v>
      </c>
      <c r="I116" s="54">
        <f>I6+I11+I12+I13+I17+I19+I40+I54+I55+I65+I71+I76+I77+I79+I94+I98+I99</f>
        <v>49788088</v>
      </c>
    </row>
    <row r="117" spans="1:10" hidden="1" x14ac:dyDescent="0.2">
      <c r="C117" s="56" t="s">
        <v>207</v>
      </c>
      <c r="F117" s="29">
        <f>F6+F11+F12+F13+F17+F54+F55+F65+F71+F75</f>
        <v>32726620</v>
      </c>
    </row>
  </sheetData>
  <mergeCells count="1">
    <mergeCell ref="A112:B112"/>
  </mergeCells>
  <pageMargins left="0" right="0" top="0" bottom="0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workbookViewId="0">
      <selection sqref="A1:XFD1048576"/>
    </sheetView>
  </sheetViews>
  <sheetFormatPr defaultRowHeight="12.75" x14ac:dyDescent="0.2"/>
  <cols>
    <col min="1" max="1" width="4" customWidth="1"/>
    <col min="2" max="2" width="0.140625" customWidth="1"/>
    <col min="3" max="3" width="50.85546875" customWidth="1"/>
    <col min="4" max="4" width="13" customWidth="1"/>
    <col min="5" max="5" width="14.140625" hidden="1" customWidth="1"/>
    <col min="6" max="6" width="13.42578125" customWidth="1"/>
    <col min="7" max="7" width="6.7109375" style="115" customWidth="1"/>
    <col min="8" max="8" width="0.140625" customWidth="1"/>
    <col min="9" max="9" width="14.42578125" customWidth="1"/>
    <col min="10" max="10" width="13.42578125" customWidth="1"/>
    <col min="11" max="11" width="16.42578125" customWidth="1"/>
    <col min="12" max="12" width="30.5703125" customWidth="1"/>
  </cols>
  <sheetData>
    <row r="1" spans="1:12" x14ac:dyDescent="0.2">
      <c r="C1" s="133" t="s">
        <v>257</v>
      </c>
      <c r="D1" s="133"/>
      <c r="E1" s="133"/>
      <c r="F1" s="133"/>
      <c r="G1" s="133"/>
      <c r="H1" s="133"/>
      <c r="I1" s="133"/>
      <c r="J1" s="133"/>
    </row>
    <row r="2" spans="1:12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55.5" customHeight="1" x14ac:dyDescent="0.2">
      <c r="A3" s="2" t="s">
        <v>2</v>
      </c>
      <c r="B3" s="2" t="s">
        <v>3</v>
      </c>
      <c r="C3" s="2" t="s">
        <v>4</v>
      </c>
      <c r="D3" s="2" t="s">
        <v>186</v>
      </c>
      <c r="E3" s="2" t="s">
        <v>160</v>
      </c>
      <c r="F3" s="2" t="s">
        <v>272</v>
      </c>
      <c r="G3" s="2" t="s">
        <v>289</v>
      </c>
      <c r="H3" s="2" t="s">
        <v>161</v>
      </c>
      <c r="I3" s="2" t="s">
        <v>273</v>
      </c>
      <c r="J3" s="2" t="s">
        <v>274</v>
      </c>
    </row>
    <row r="4" spans="1:12" ht="13.5" x14ac:dyDescent="0.25">
      <c r="A4" s="3"/>
      <c r="B4" s="3"/>
      <c r="C4" s="8" t="s">
        <v>9</v>
      </c>
      <c r="D4" s="11">
        <v>0</v>
      </c>
      <c r="E4" s="11">
        <v>10153338</v>
      </c>
      <c r="F4" s="11">
        <v>0</v>
      </c>
      <c r="G4" s="118"/>
      <c r="H4" s="11">
        <v>19421992</v>
      </c>
      <c r="I4" s="67">
        <f>10000000+533220-11500-113084-20000+1</f>
        <v>10388637</v>
      </c>
      <c r="J4" s="67">
        <f>15000000+980730-11500-113084-20000+1</f>
        <v>15836147</v>
      </c>
      <c r="K4" s="38"/>
    </row>
    <row r="5" spans="1:12" ht="16.5" x14ac:dyDescent="0.25">
      <c r="A5" s="102" t="s">
        <v>10</v>
      </c>
      <c r="B5" s="101" t="s">
        <v>1</v>
      </c>
      <c r="C5" s="102" t="s">
        <v>174</v>
      </c>
      <c r="D5" s="12">
        <f>D7+D9</f>
        <v>40369867</v>
      </c>
      <c r="E5" s="12">
        <v>43290200</v>
      </c>
      <c r="F5" s="12">
        <f>F7+F8+F9</f>
        <v>42865221</v>
      </c>
      <c r="G5" s="118">
        <f>F5/D5%</f>
        <v>106.18122918264754</v>
      </c>
      <c r="H5" s="12">
        <v>45711500</v>
      </c>
      <c r="I5" s="13">
        <f>I7+I8+I9</f>
        <v>46149071</v>
      </c>
      <c r="J5" s="13">
        <f>J7+J8+J9</f>
        <v>38329071</v>
      </c>
      <c r="K5" s="38"/>
    </row>
    <row r="6" spans="1:12" ht="25.5" x14ac:dyDescent="0.2">
      <c r="A6" s="3"/>
      <c r="B6" s="83"/>
      <c r="C6" s="84" t="s">
        <v>223</v>
      </c>
      <c r="D6" s="85"/>
      <c r="E6" s="85"/>
      <c r="F6" s="85">
        <f>F7+F8+F9</f>
        <v>42865221</v>
      </c>
      <c r="G6" s="118"/>
      <c r="H6" s="85">
        <f>H7+H8+H9</f>
        <v>45711500</v>
      </c>
      <c r="I6" s="85">
        <f>I7+I8+I9</f>
        <v>46149071</v>
      </c>
      <c r="J6" s="85">
        <f>J7+J8+J9</f>
        <v>38329071</v>
      </c>
      <c r="K6" s="38"/>
    </row>
    <row r="7" spans="1:12" ht="13.5" x14ac:dyDescent="0.25">
      <c r="A7" s="3"/>
      <c r="B7" s="3"/>
      <c r="C7" s="8" t="s">
        <v>12</v>
      </c>
      <c r="D7" s="11">
        <v>5701867</v>
      </c>
      <c r="E7" s="11">
        <v>6211500</v>
      </c>
      <c r="F7" s="11">
        <f>6696971-59400+11500-662850</f>
        <v>5986221</v>
      </c>
      <c r="G7" s="118">
        <f t="shared" ref="G7:G69" si="0">F7/D7%</f>
        <v>104.98703319456592</v>
      </c>
      <c r="H7" s="11">
        <v>6211500</v>
      </c>
      <c r="I7" s="52">
        <f>6696971-59400+11500</f>
        <v>6649071</v>
      </c>
      <c r="J7" s="52">
        <f>6696971-59400+11500</f>
        <v>6649071</v>
      </c>
      <c r="K7" s="38"/>
    </row>
    <row r="8" spans="1:12" x14ac:dyDescent="0.2">
      <c r="A8" s="3"/>
      <c r="B8" s="3"/>
      <c r="C8" s="8" t="s">
        <v>14</v>
      </c>
      <c r="D8" s="11">
        <v>0</v>
      </c>
      <c r="E8" s="11">
        <v>400000</v>
      </c>
      <c r="F8" s="64">
        <f>400000-11500-79273-20000-89227</f>
        <v>200000</v>
      </c>
      <c r="G8" s="118"/>
      <c r="H8" s="11">
        <v>400000</v>
      </c>
      <c r="I8" s="11">
        <v>400000</v>
      </c>
      <c r="J8" s="11">
        <v>400000</v>
      </c>
      <c r="K8" s="38"/>
    </row>
    <row r="9" spans="1:12" ht="25.5" x14ac:dyDescent="0.2">
      <c r="A9" s="3"/>
      <c r="B9" s="3"/>
      <c r="C9" s="8" t="s">
        <v>16</v>
      </c>
      <c r="D9" s="11">
        <v>34668000</v>
      </c>
      <c r="E9" s="11">
        <v>36678700</v>
      </c>
      <c r="F9" s="11">
        <v>36679000</v>
      </c>
      <c r="G9" s="118">
        <f t="shared" si="0"/>
        <v>105.80073843313718</v>
      </c>
      <c r="H9" s="11">
        <v>39100000</v>
      </c>
      <c r="I9" s="11">
        <v>39100000</v>
      </c>
      <c r="J9" s="11">
        <v>31280000</v>
      </c>
      <c r="K9" s="38"/>
    </row>
    <row r="10" spans="1:12" ht="16.5" x14ac:dyDescent="0.25">
      <c r="A10" s="102" t="s">
        <v>17</v>
      </c>
      <c r="B10" s="101" t="s">
        <v>1</v>
      </c>
      <c r="C10" s="102" t="s">
        <v>175</v>
      </c>
      <c r="D10" s="12">
        <f>SUM(D11:D17)</f>
        <v>2544300</v>
      </c>
      <c r="E10" s="12">
        <v>2668300</v>
      </c>
      <c r="F10" s="12">
        <f>F11+F12+F13+F14+F15+F16+F17</f>
        <v>2775105</v>
      </c>
      <c r="G10" s="118">
        <f t="shared" si="0"/>
        <v>109.0714538379908</v>
      </c>
      <c r="H10" s="12">
        <v>2668300</v>
      </c>
      <c r="I10" s="13">
        <f>I11+I12+I13+I14+I15+I16+I17</f>
        <v>2775105</v>
      </c>
      <c r="J10" s="13">
        <f>J11+J12+J13+J14+J15+J16+J17</f>
        <v>2775105</v>
      </c>
      <c r="K10" s="38"/>
    </row>
    <row r="11" spans="1:12" x14ac:dyDescent="0.2">
      <c r="A11" s="3"/>
      <c r="B11" s="3"/>
      <c r="C11" s="8" t="s">
        <v>12</v>
      </c>
      <c r="D11" s="11">
        <v>1000700</v>
      </c>
      <c r="E11" s="11">
        <v>1000700</v>
      </c>
      <c r="F11" s="11">
        <f>867205+130081+31085+20000</f>
        <v>1048371</v>
      </c>
      <c r="G11" s="118">
        <f t="shared" si="0"/>
        <v>104.76376536424503</v>
      </c>
      <c r="H11" s="11">
        <v>1000700</v>
      </c>
      <c r="I11" s="11">
        <f>867205+130081+31085+20000</f>
        <v>1048371</v>
      </c>
      <c r="J11" s="11">
        <f>867205+130081+31085+20000</f>
        <v>1048371</v>
      </c>
      <c r="K11" s="38"/>
    </row>
    <row r="12" spans="1:12" x14ac:dyDescent="0.2">
      <c r="A12" s="3"/>
      <c r="B12" s="3"/>
      <c r="C12" s="8" t="s">
        <v>19</v>
      </c>
      <c r="D12" s="11">
        <v>1014800</v>
      </c>
      <c r="E12" s="11">
        <v>1014800</v>
      </c>
      <c r="F12" s="45">
        <f>1036155+37779</f>
        <v>1073934</v>
      </c>
      <c r="G12" s="118">
        <f t="shared" si="0"/>
        <v>105.82715806070162</v>
      </c>
      <c r="H12" s="45">
        <v>1014800</v>
      </c>
      <c r="I12" s="45">
        <f>1036155+37779</f>
        <v>1073934</v>
      </c>
      <c r="J12" s="45">
        <f>1036155+37779</f>
        <v>1073934</v>
      </c>
      <c r="K12" s="38"/>
    </row>
    <row r="13" spans="1:12" x14ac:dyDescent="0.2">
      <c r="A13" s="3"/>
      <c r="B13" s="3"/>
      <c r="C13" s="8" t="s">
        <v>21</v>
      </c>
      <c r="D13" s="11">
        <v>197700</v>
      </c>
      <c r="E13" s="11">
        <v>251700</v>
      </c>
      <c r="F13" s="11">
        <v>251700</v>
      </c>
      <c r="G13" s="118">
        <f t="shared" si="0"/>
        <v>127.31411229135053</v>
      </c>
      <c r="H13" s="11">
        <v>251700</v>
      </c>
      <c r="I13" s="11">
        <v>251700</v>
      </c>
      <c r="J13" s="11">
        <v>251700</v>
      </c>
      <c r="K13" s="38"/>
    </row>
    <row r="14" spans="1:12" ht="25.5" x14ac:dyDescent="0.2">
      <c r="A14" s="3"/>
      <c r="B14" s="3"/>
      <c r="C14" s="8" t="s">
        <v>23</v>
      </c>
      <c r="D14" s="11">
        <v>99000</v>
      </c>
      <c r="E14" s="11">
        <v>100000</v>
      </c>
      <c r="F14" s="11">
        <v>100000</v>
      </c>
      <c r="G14" s="118">
        <f t="shared" si="0"/>
        <v>101.01010101010101</v>
      </c>
      <c r="H14" s="11">
        <v>100000</v>
      </c>
      <c r="I14" s="11">
        <v>100000</v>
      </c>
      <c r="J14" s="11">
        <v>100000</v>
      </c>
      <c r="K14" s="38"/>
    </row>
    <row r="15" spans="1:12" ht="38.25" x14ac:dyDescent="0.2">
      <c r="A15" s="3"/>
      <c r="B15" s="3"/>
      <c r="C15" s="8" t="s">
        <v>25</v>
      </c>
      <c r="D15" s="11">
        <v>99000</v>
      </c>
      <c r="E15" s="11">
        <v>168000</v>
      </c>
      <c r="F15" s="11">
        <v>168000</v>
      </c>
      <c r="G15" s="118">
        <f t="shared" si="0"/>
        <v>169.69696969696969</v>
      </c>
      <c r="H15" s="11">
        <v>168000</v>
      </c>
      <c r="I15" s="11">
        <v>168000</v>
      </c>
      <c r="J15" s="11">
        <v>168000</v>
      </c>
      <c r="K15" s="38"/>
    </row>
    <row r="16" spans="1:12" ht="38.25" x14ac:dyDescent="0.2">
      <c r="A16" s="3"/>
      <c r="B16" s="3"/>
      <c r="C16" s="8" t="s">
        <v>27</v>
      </c>
      <c r="D16" s="11">
        <v>55000</v>
      </c>
      <c r="E16" s="11">
        <v>55000</v>
      </c>
      <c r="F16" s="11">
        <v>55000</v>
      </c>
      <c r="G16" s="118">
        <f t="shared" si="0"/>
        <v>100</v>
      </c>
      <c r="H16" s="11">
        <v>55000</v>
      </c>
      <c r="I16" s="11">
        <v>55000</v>
      </c>
      <c r="J16" s="11">
        <v>55000</v>
      </c>
      <c r="K16" s="38"/>
    </row>
    <row r="17" spans="1:11" x14ac:dyDescent="0.2">
      <c r="A17" s="3"/>
      <c r="B17" s="3"/>
      <c r="C17" s="8" t="s">
        <v>29</v>
      </c>
      <c r="D17" s="11">
        <v>78100</v>
      </c>
      <c r="E17" s="11">
        <v>78100</v>
      </c>
      <c r="F17" s="11">
        <v>78100</v>
      </c>
      <c r="G17" s="118">
        <f t="shared" si="0"/>
        <v>100</v>
      </c>
      <c r="H17" s="11">
        <v>78100</v>
      </c>
      <c r="I17" s="11">
        <v>78100</v>
      </c>
      <c r="J17" s="11">
        <v>78100</v>
      </c>
      <c r="K17" s="38"/>
    </row>
    <row r="18" spans="1:11" ht="16.5" x14ac:dyDescent="0.2">
      <c r="A18" s="102" t="s">
        <v>30</v>
      </c>
      <c r="B18" s="101" t="s">
        <v>1</v>
      </c>
      <c r="C18" s="102" t="s">
        <v>176</v>
      </c>
      <c r="D18" s="12">
        <f>SUM(D20:D33)</f>
        <v>93167710.799999997</v>
      </c>
      <c r="E18" s="12">
        <v>96973428</v>
      </c>
      <c r="F18" s="12">
        <f>F19</f>
        <v>90074902</v>
      </c>
      <c r="G18" s="118">
        <f t="shared" si="0"/>
        <v>96.680385539750745</v>
      </c>
      <c r="H18" s="12">
        <f>H19</f>
        <v>88131132</v>
      </c>
      <c r="I18" s="12">
        <f>I19</f>
        <v>92775683</v>
      </c>
      <c r="J18" s="12">
        <f>J19</f>
        <v>90775683</v>
      </c>
      <c r="K18" s="38"/>
    </row>
    <row r="19" spans="1:11" ht="25.5" x14ac:dyDescent="0.2">
      <c r="A19" s="3"/>
      <c r="B19" s="83"/>
      <c r="C19" s="84" t="s">
        <v>224</v>
      </c>
      <c r="D19" s="85"/>
      <c r="E19" s="85"/>
      <c r="F19" s="85">
        <f>F20+F21+F22+F23+F24+F25+F26+F27+F28+F29+F30+F31+F32+F33</f>
        <v>90074902</v>
      </c>
      <c r="G19" s="118"/>
      <c r="H19" s="85">
        <f>H20+H21+H22+H23+H24+H25+H26+H27+H28+H29+H30+H31+H32+H33</f>
        <v>88131132</v>
      </c>
      <c r="I19" s="85">
        <f>I20+I21+I22+I23+I24+I25+I26+I27+I28+I29+I30+I31+I32+I33</f>
        <v>92775683</v>
      </c>
      <c r="J19" s="85">
        <f>J20+J21+J22+J23+J24+J25+J26+J27+J28+J29+J30+J31+J32+J33</f>
        <v>90775683</v>
      </c>
      <c r="K19" s="38"/>
    </row>
    <row r="20" spans="1:11" ht="13.5" x14ac:dyDescent="0.25">
      <c r="A20" s="3"/>
      <c r="B20" s="3"/>
      <c r="C20" s="8" t="s">
        <v>12</v>
      </c>
      <c r="D20" s="11">
        <v>3767300</v>
      </c>
      <c r="E20" s="11">
        <v>3767300</v>
      </c>
      <c r="F20" s="11">
        <f>3880172+194009</f>
        <v>4074181</v>
      </c>
      <c r="G20" s="118">
        <f t="shared" si="0"/>
        <v>108.14591351896584</v>
      </c>
      <c r="H20" s="11">
        <v>3767300</v>
      </c>
      <c r="I20" s="52">
        <f>4074181</f>
        <v>4074181</v>
      </c>
      <c r="J20" s="52">
        <f>4074181</f>
        <v>4074181</v>
      </c>
      <c r="K20" s="38"/>
    </row>
    <row r="21" spans="1:11" ht="68.25" customHeight="1" x14ac:dyDescent="0.2">
      <c r="A21" s="3"/>
      <c r="B21" s="3"/>
      <c r="C21" s="14" t="s">
        <v>225</v>
      </c>
      <c r="D21" s="11">
        <f>21231132+712000</f>
        <v>21943132</v>
      </c>
      <c r="E21" s="11">
        <v>24107647</v>
      </c>
      <c r="F21" s="11">
        <v>21565166</v>
      </c>
      <c r="G21" s="118">
        <f t="shared" si="0"/>
        <v>98.277520273769483</v>
      </c>
      <c r="H21" s="11">
        <v>26517039</v>
      </c>
      <c r="I21" s="11">
        <v>23303236</v>
      </c>
      <c r="J21" s="11">
        <v>23303236</v>
      </c>
      <c r="K21" s="38"/>
    </row>
    <row r="22" spans="1:11" ht="69" customHeight="1" x14ac:dyDescent="0.2">
      <c r="A22" s="3"/>
      <c r="B22" s="3"/>
      <c r="C22" s="14" t="s">
        <v>227</v>
      </c>
      <c r="D22" s="11">
        <v>19725277</v>
      </c>
      <c r="E22" s="11">
        <v>20174824</v>
      </c>
      <c r="F22" s="11">
        <v>20585126</v>
      </c>
      <c r="G22" s="118">
        <f t="shared" si="0"/>
        <v>104.35912256137139</v>
      </c>
      <c r="H22" s="11">
        <v>20704412</v>
      </c>
      <c r="I22" s="11">
        <v>21398115</v>
      </c>
      <c r="J22" s="11">
        <v>21398115</v>
      </c>
      <c r="K22" s="38"/>
    </row>
    <row r="23" spans="1:11" ht="76.5" x14ac:dyDescent="0.2">
      <c r="A23" s="3"/>
      <c r="B23" s="3"/>
      <c r="C23" s="14" t="s">
        <v>228</v>
      </c>
      <c r="D23" s="11">
        <v>4509682</v>
      </c>
      <c r="E23" s="11">
        <v>5074034</v>
      </c>
      <c r="F23" s="11">
        <v>4772680</v>
      </c>
      <c r="G23" s="118">
        <f t="shared" si="0"/>
        <v>105.83185244547177</v>
      </c>
      <c r="H23" s="11">
        <v>5449334</v>
      </c>
      <c r="I23" s="11">
        <v>5131058</v>
      </c>
      <c r="J23" s="11">
        <v>5131058</v>
      </c>
      <c r="K23" s="38"/>
    </row>
    <row r="24" spans="1:11" ht="25.5" x14ac:dyDescent="0.2">
      <c r="A24" s="3"/>
      <c r="B24" s="3"/>
      <c r="C24" s="8" t="s">
        <v>44</v>
      </c>
      <c r="D24" s="11">
        <v>1130335</v>
      </c>
      <c r="E24" s="11">
        <v>1751550</v>
      </c>
      <c r="F24" s="11">
        <v>702307</v>
      </c>
      <c r="G24" s="118">
        <f t="shared" si="0"/>
        <v>62.132642092830885</v>
      </c>
      <c r="H24" s="11">
        <v>1751550</v>
      </c>
      <c r="I24" s="11">
        <v>702307</v>
      </c>
      <c r="J24" s="11">
        <v>702307</v>
      </c>
      <c r="K24" s="38"/>
    </row>
    <row r="25" spans="1:11" ht="25.5" x14ac:dyDescent="0.2">
      <c r="A25" s="3"/>
      <c r="B25" s="3"/>
      <c r="C25" s="8" t="s">
        <v>46</v>
      </c>
      <c r="D25" s="11">
        <v>4928133</v>
      </c>
      <c r="E25" s="11">
        <v>5206396</v>
      </c>
      <c r="F25" s="11">
        <v>5999939</v>
      </c>
      <c r="G25" s="118">
        <f t="shared" si="0"/>
        <v>121.74872309655603</v>
      </c>
      <c r="H25" s="11">
        <v>5529599</v>
      </c>
      <c r="I25" s="11">
        <v>6411887</v>
      </c>
      <c r="J25" s="11">
        <v>6411887</v>
      </c>
      <c r="K25" s="38"/>
    </row>
    <row r="26" spans="1:11" ht="38.25" x14ac:dyDescent="0.2">
      <c r="A26" s="3"/>
      <c r="B26" s="3"/>
      <c r="C26" s="8" t="s">
        <v>48</v>
      </c>
      <c r="D26" s="11">
        <v>5011193</v>
      </c>
      <c r="E26" s="11">
        <v>5285645</v>
      </c>
      <c r="F26" s="11">
        <v>6032686</v>
      </c>
      <c r="G26" s="118">
        <f t="shared" si="0"/>
        <v>120.38422786749582</v>
      </c>
      <c r="H26" s="11">
        <v>5603549</v>
      </c>
      <c r="I26" s="11">
        <v>6435735</v>
      </c>
      <c r="J26" s="11">
        <v>6435735</v>
      </c>
      <c r="K26" s="38"/>
    </row>
    <row r="27" spans="1:11" ht="38.25" x14ac:dyDescent="0.2">
      <c r="A27" s="3"/>
      <c r="B27" s="3"/>
      <c r="C27" s="8" t="s">
        <v>50</v>
      </c>
      <c r="D27" s="11">
        <v>10846824</v>
      </c>
      <c r="E27" s="11">
        <v>11461512</v>
      </c>
      <c r="F27" s="11">
        <v>12057448</v>
      </c>
      <c r="G27" s="118">
        <f t="shared" si="0"/>
        <v>111.16109194728337</v>
      </c>
      <c r="H27" s="11">
        <v>12177509</v>
      </c>
      <c r="I27" s="11">
        <v>12925294</v>
      </c>
      <c r="J27" s="11">
        <v>12925294</v>
      </c>
      <c r="K27" s="38"/>
    </row>
    <row r="28" spans="1:11" x14ac:dyDescent="0.2">
      <c r="A28" s="3"/>
      <c r="B28" s="3"/>
      <c r="C28" s="8" t="s">
        <v>54</v>
      </c>
      <c r="D28" s="11">
        <v>1807387.8</v>
      </c>
      <c r="E28" s="11">
        <v>1882658</v>
      </c>
      <c r="F28" s="11">
        <v>1979522</v>
      </c>
      <c r="G28" s="118">
        <f t="shared" si="0"/>
        <v>109.52392176156107</v>
      </c>
      <c r="H28" s="11">
        <v>2006913</v>
      </c>
      <c r="I28" s="11">
        <v>2126007</v>
      </c>
      <c r="J28" s="11">
        <v>2126007</v>
      </c>
      <c r="K28" s="38"/>
    </row>
    <row r="29" spans="1:11" ht="51" x14ac:dyDescent="0.2">
      <c r="A29" s="3"/>
      <c r="B29" s="3"/>
      <c r="C29" s="8" t="s">
        <v>56</v>
      </c>
      <c r="D29" s="11">
        <v>3952731</v>
      </c>
      <c r="E29" s="11">
        <v>3976748</v>
      </c>
      <c r="F29" s="11">
        <v>4227803</v>
      </c>
      <c r="G29" s="118">
        <f t="shared" si="0"/>
        <v>106.95903667616138</v>
      </c>
      <c r="H29" s="11">
        <v>4005953</v>
      </c>
      <c r="I29" s="11">
        <v>4526936</v>
      </c>
      <c r="J29" s="11">
        <v>4526936</v>
      </c>
      <c r="K29" s="38"/>
    </row>
    <row r="30" spans="1:11" ht="25.5" x14ac:dyDescent="0.2">
      <c r="A30" s="3"/>
      <c r="B30" s="3"/>
      <c r="C30" s="8" t="s">
        <v>60</v>
      </c>
      <c r="D30" s="11">
        <v>589237</v>
      </c>
      <c r="E30" s="11">
        <v>602588</v>
      </c>
      <c r="F30" s="11">
        <v>693244</v>
      </c>
      <c r="G30" s="118">
        <f t="shared" si="0"/>
        <v>117.65113188750877</v>
      </c>
      <c r="H30" s="11">
        <v>617974</v>
      </c>
      <c r="I30" s="11">
        <v>740927</v>
      </c>
      <c r="J30" s="11">
        <v>740927</v>
      </c>
      <c r="K30" s="38"/>
    </row>
    <row r="31" spans="1:11" x14ac:dyDescent="0.2">
      <c r="A31" s="3"/>
      <c r="B31" s="3"/>
      <c r="C31" s="8" t="s">
        <v>245</v>
      </c>
      <c r="D31" s="11">
        <v>7158911</v>
      </c>
      <c r="E31" s="11">
        <v>3000000</v>
      </c>
      <c r="F31" s="11">
        <v>2500000</v>
      </c>
      <c r="G31" s="118">
        <f t="shared" si="0"/>
        <v>34.921512503787241</v>
      </c>
      <c r="H31" s="11">
        <v>0</v>
      </c>
      <c r="I31" s="11">
        <v>2500000</v>
      </c>
      <c r="J31" s="11">
        <v>250000</v>
      </c>
      <c r="K31" s="38"/>
    </row>
    <row r="32" spans="1:11" ht="25.5" x14ac:dyDescent="0.2">
      <c r="A32" s="3"/>
      <c r="B32" s="16"/>
      <c r="C32" s="17" t="s">
        <v>226</v>
      </c>
      <c r="D32" s="78"/>
      <c r="E32" s="78"/>
      <c r="F32" s="11">
        <v>2384800</v>
      </c>
      <c r="G32" s="118"/>
      <c r="H32" s="78"/>
      <c r="I32" s="11"/>
      <c r="J32" s="11"/>
      <c r="K32" s="38"/>
    </row>
    <row r="33" spans="1:11" x14ac:dyDescent="0.2">
      <c r="A33" s="3"/>
      <c r="B33" s="16"/>
      <c r="C33" s="117" t="s">
        <v>282</v>
      </c>
      <c r="D33" s="118">
        <f>174465+115532+1163000+6344571</f>
        <v>7797568</v>
      </c>
      <c r="E33" s="117"/>
      <c r="F33" s="118">
        <v>2500000</v>
      </c>
      <c r="G33" s="118">
        <f t="shared" si="0"/>
        <v>32.061278593530702</v>
      </c>
      <c r="H33" s="118"/>
      <c r="I33" s="118">
        <v>2500000</v>
      </c>
      <c r="J33" s="118">
        <v>2750000</v>
      </c>
      <c r="K33" s="38"/>
    </row>
    <row r="34" spans="1:11" ht="25.5" x14ac:dyDescent="0.2">
      <c r="A34" s="16"/>
      <c r="B34" s="16"/>
      <c r="C34" s="100" t="s">
        <v>275</v>
      </c>
      <c r="D34" s="100"/>
      <c r="E34" s="100"/>
      <c r="F34" s="98">
        <v>300000</v>
      </c>
      <c r="G34" s="118"/>
      <c r="H34" s="98"/>
      <c r="I34" s="98"/>
      <c r="J34" s="98"/>
      <c r="K34" s="38"/>
    </row>
    <row r="35" spans="1:11" ht="25.5" x14ac:dyDescent="0.2">
      <c r="A35" s="16"/>
      <c r="B35" s="16"/>
      <c r="C35" s="100" t="s">
        <v>276</v>
      </c>
      <c r="D35" s="100"/>
      <c r="E35" s="100"/>
      <c r="F35" s="98">
        <v>170000</v>
      </c>
      <c r="G35" s="118"/>
      <c r="H35" s="98"/>
      <c r="I35" s="98">
        <v>200000</v>
      </c>
      <c r="J35" s="98">
        <v>200000</v>
      </c>
      <c r="K35" s="38"/>
    </row>
    <row r="36" spans="1:11" ht="25.5" x14ac:dyDescent="0.2">
      <c r="A36" s="16"/>
      <c r="B36" s="16"/>
      <c r="C36" s="100" t="s">
        <v>277</v>
      </c>
      <c r="D36" s="100"/>
      <c r="E36" s="100"/>
      <c r="F36" s="98">
        <v>30000</v>
      </c>
      <c r="G36" s="118"/>
      <c r="H36" s="98"/>
      <c r="I36" s="98">
        <v>30000</v>
      </c>
      <c r="J36" s="98">
        <v>30000</v>
      </c>
      <c r="K36" s="38"/>
    </row>
    <row r="37" spans="1:11" s="112" customFormat="1" x14ac:dyDescent="0.2">
      <c r="A37" s="113"/>
      <c r="B37" s="113"/>
      <c r="C37" s="100" t="s">
        <v>278</v>
      </c>
      <c r="D37" s="100"/>
      <c r="E37" s="100"/>
      <c r="F37" s="98">
        <v>775000</v>
      </c>
      <c r="G37" s="118"/>
      <c r="H37" s="98"/>
      <c r="I37" s="98">
        <v>790000</v>
      </c>
      <c r="J37" s="98">
        <v>815000</v>
      </c>
      <c r="K37" s="114"/>
    </row>
    <row r="38" spans="1:11" s="112" customFormat="1" ht="25.5" x14ac:dyDescent="0.2">
      <c r="A38" s="113"/>
      <c r="B38" s="113"/>
      <c r="C38" s="100" t="s">
        <v>279</v>
      </c>
      <c r="D38" s="100"/>
      <c r="E38" s="100"/>
      <c r="F38" s="98">
        <v>670000</v>
      </c>
      <c r="G38" s="118"/>
      <c r="H38" s="98"/>
      <c r="I38" s="98">
        <v>670000</v>
      </c>
      <c r="J38" s="98">
        <v>670000</v>
      </c>
      <c r="K38" s="114"/>
    </row>
    <row r="39" spans="1:11" s="112" customFormat="1" x14ac:dyDescent="0.2">
      <c r="A39" s="113"/>
      <c r="B39" s="113"/>
      <c r="C39" s="100" t="s">
        <v>280</v>
      </c>
      <c r="D39" s="100"/>
      <c r="E39" s="100"/>
      <c r="F39" s="98">
        <v>555000</v>
      </c>
      <c r="G39" s="118"/>
      <c r="H39" s="98"/>
      <c r="I39" s="98">
        <v>810000</v>
      </c>
      <c r="J39" s="98">
        <v>1035000</v>
      </c>
      <c r="K39" s="114"/>
    </row>
    <row r="40" spans="1:11" ht="16.5" x14ac:dyDescent="0.2">
      <c r="A40" s="102" t="s">
        <v>70</v>
      </c>
      <c r="B40" s="101" t="s">
        <v>1</v>
      </c>
      <c r="C40" s="102" t="s">
        <v>177</v>
      </c>
      <c r="D40" s="12">
        <f>D42+D43+D44+D46+D47+D48+D49+D50+D51+D52+D53+D61+D64</f>
        <v>34572986.299999997</v>
      </c>
      <c r="E40" s="12">
        <v>39030272</v>
      </c>
      <c r="F40" s="12">
        <f>F41+F45+F61+F64</f>
        <v>42160963</v>
      </c>
      <c r="G40" s="118">
        <f t="shared" si="0"/>
        <v>121.94770400843275</v>
      </c>
      <c r="H40" s="12">
        <f>H41+H45+H61+H64</f>
        <v>41209975</v>
      </c>
      <c r="I40" s="12">
        <f>I41+I45+I61+I64</f>
        <v>40027213</v>
      </c>
      <c r="J40" s="12">
        <f>J41+J45+J61+J64</f>
        <v>36161513</v>
      </c>
      <c r="K40" s="38"/>
    </row>
    <row r="41" spans="1:11" x14ac:dyDescent="0.2">
      <c r="A41" s="3"/>
      <c r="B41" s="83"/>
      <c r="C41" s="84" t="s">
        <v>247</v>
      </c>
      <c r="D41" s="85"/>
      <c r="E41" s="85"/>
      <c r="F41" s="85">
        <f>F42+F43+F44</f>
        <v>4695430</v>
      </c>
      <c r="G41" s="118"/>
      <c r="H41" s="85">
        <f>H42+H43+H44</f>
        <v>3792400</v>
      </c>
      <c r="I41" s="86">
        <f>I42+I43+I44</f>
        <v>4695430</v>
      </c>
      <c r="J41" s="86">
        <f>J42+J43+J44</f>
        <v>4695430</v>
      </c>
      <c r="K41" s="38"/>
    </row>
    <row r="42" spans="1:11" x14ac:dyDescent="0.2">
      <c r="A42" s="3"/>
      <c r="B42" s="3"/>
      <c r="C42" s="8" t="s">
        <v>12</v>
      </c>
      <c r="D42" s="11">
        <v>3275600</v>
      </c>
      <c r="E42" s="11">
        <v>3022400</v>
      </c>
      <c r="F42" s="11">
        <f>3440600+172030</f>
        <v>3612630</v>
      </c>
      <c r="G42" s="118">
        <f t="shared" si="0"/>
        <v>110.28910733911344</v>
      </c>
      <c r="H42" s="11">
        <v>3022400</v>
      </c>
      <c r="I42" s="11">
        <f>3612630</f>
        <v>3612630</v>
      </c>
      <c r="J42" s="11">
        <f>3612630</f>
        <v>3612630</v>
      </c>
      <c r="K42" s="38"/>
    </row>
    <row r="43" spans="1:11" ht="25.5" x14ac:dyDescent="0.2">
      <c r="A43" s="3"/>
      <c r="B43" s="3"/>
      <c r="C43" s="8" t="s">
        <v>229</v>
      </c>
      <c r="D43" s="11">
        <v>806000</v>
      </c>
      <c r="E43" s="11">
        <v>770000</v>
      </c>
      <c r="F43" s="11">
        <v>878000</v>
      </c>
      <c r="G43" s="118">
        <f t="shared" si="0"/>
        <v>108.93300248138958</v>
      </c>
      <c r="H43" s="11">
        <v>770000</v>
      </c>
      <c r="I43" s="77">
        <v>878000</v>
      </c>
      <c r="J43" s="77">
        <v>878000</v>
      </c>
      <c r="K43" s="38"/>
    </row>
    <row r="44" spans="1:11" ht="25.5" x14ac:dyDescent="0.2">
      <c r="A44" s="3"/>
      <c r="B44" s="3"/>
      <c r="C44" s="8" t="s">
        <v>86</v>
      </c>
      <c r="D44" s="11">
        <v>204800</v>
      </c>
      <c r="E44" s="11">
        <v>0</v>
      </c>
      <c r="F44" s="11">
        <v>204800</v>
      </c>
      <c r="G44" s="118">
        <f t="shared" si="0"/>
        <v>100</v>
      </c>
      <c r="H44" s="11">
        <v>0</v>
      </c>
      <c r="I44" s="77">
        <v>204800</v>
      </c>
      <c r="J44" s="77">
        <v>204800</v>
      </c>
      <c r="K44" s="38"/>
    </row>
    <row r="45" spans="1:11" ht="25.5" x14ac:dyDescent="0.2">
      <c r="A45" s="3"/>
      <c r="B45" s="3"/>
      <c r="C45" s="84" t="s">
        <v>230</v>
      </c>
      <c r="D45" s="11"/>
      <c r="E45" s="46"/>
      <c r="F45" s="88">
        <f>F46+F47+F48+F49+F50+F51+F52+F53</f>
        <v>28671133</v>
      </c>
      <c r="G45" s="118"/>
      <c r="H45" s="88">
        <f>H46+H47+H48+H49+H50+H51+H52+H53</f>
        <v>32456575</v>
      </c>
      <c r="I45" s="88">
        <f>I46+I47+I48+I49+I50+I51+I52+I53</f>
        <v>28903083</v>
      </c>
      <c r="J45" s="88">
        <f>J46+J47+J48+J49+J50+J51+J52+J53</f>
        <v>28903083</v>
      </c>
      <c r="K45" s="38"/>
    </row>
    <row r="46" spans="1:11" ht="25.5" x14ac:dyDescent="0.2">
      <c r="A46" s="3"/>
      <c r="B46" s="3"/>
      <c r="C46" s="8" t="s">
        <v>248</v>
      </c>
      <c r="D46" s="11">
        <v>11729035</v>
      </c>
      <c r="E46" s="46">
        <v>13482809</v>
      </c>
      <c r="F46" s="46">
        <v>13082050</v>
      </c>
      <c r="G46" s="118">
        <f t="shared" si="0"/>
        <v>111.53560373892651</v>
      </c>
      <c r="H46" s="47">
        <v>15502902</v>
      </c>
      <c r="I46" s="77">
        <v>13464581</v>
      </c>
      <c r="J46" s="77">
        <v>13464581</v>
      </c>
      <c r="K46" s="38"/>
    </row>
    <row r="47" spans="1:11" ht="25.5" x14ac:dyDescent="0.2">
      <c r="A47" s="3"/>
      <c r="B47" s="3"/>
      <c r="C47" s="8" t="s">
        <v>231</v>
      </c>
      <c r="D47" s="11">
        <v>444000</v>
      </c>
      <c r="E47" s="11">
        <v>399000</v>
      </c>
      <c r="F47" s="64">
        <f>534000+20000</f>
        <v>554000</v>
      </c>
      <c r="G47" s="118">
        <f t="shared" si="0"/>
        <v>124.77477477477477</v>
      </c>
      <c r="H47" s="64">
        <v>399000</v>
      </c>
      <c r="I47" s="66">
        <f>534000+20000</f>
        <v>554000</v>
      </c>
      <c r="J47" s="66">
        <f>534000+20000</f>
        <v>554000</v>
      </c>
      <c r="K47" s="38"/>
    </row>
    <row r="48" spans="1:11" x14ac:dyDescent="0.2">
      <c r="A48" s="3"/>
      <c r="B48" s="3"/>
      <c r="C48" s="8" t="s">
        <v>76</v>
      </c>
      <c r="D48" s="11">
        <v>2448790</v>
      </c>
      <c r="E48" s="46">
        <v>2901174</v>
      </c>
      <c r="F48" s="46">
        <v>2885854</v>
      </c>
      <c r="G48" s="118">
        <f t="shared" si="0"/>
        <v>117.84816174518843</v>
      </c>
      <c r="H48" s="47">
        <v>3482718</v>
      </c>
      <c r="I48" s="47">
        <v>2899826</v>
      </c>
      <c r="J48" s="47">
        <v>2899826</v>
      </c>
      <c r="K48" s="38"/>
    </row>
    <row r="49" spans="1:11" ht="25.5" x14ac:dyDescent="0.2">
      <c r="A49" s="3"/>
      <c r="B49" s="3"/>
      <c r="C49" s="8" t="s">
        <v>78</v>
      </c>
      <c r="D49" s="11">
        <v>992074</v>
      </c>
      <c r="E49" s="46">
        <v>1175358</v>
      </c>
      <c r="F49" s="46">
        <v>1141721</v>
      </c>
      <c r="G49" s="118">
        <f t="shared" si="0"/>
        <v>115.08425782754109</v>
      </c>
      <c r="H49" s="47">
        <v>1410958</v>
      </c>
      <c r="I49" s="47">
        <v>1410958</v>
      </c>
      <c r="J49" s="47">
        <v>1410958</v>
      </c>
      <c r="K49" s="38"/>
    </row>
    <row r="50" spans="1:11" ht="25.5" x14ac:dyDescent="0.2">
      <c r="A50" s="3"/>
      <c r="B50" s="3"/>
      <c r="C50" s="8" t="s">
        <v>80</v>
      </c>
      <c r="D50" s="11">
        <v>623769</v>
      </c>
      <c r="E50" s="46">
        <v>738982</v>
      </c>
      <c r="F50" s="46">
        <v>738151</v>
      </c>
      <c r="G50" s="118">
        <f t="shared" si="0"/>
        <v>118.33723702203862</v>
      </c>
      <c r="H50" s="47">
        <v>887084</v>
      </c>
      <c r="I50" s="47">
        <v>887084</v>
      </c>
      <c r="J50" s="47">
        <v>887084</v>
      </c>
      <c r="K50" s="38"/>
    </row>
    <row r="51" spans="1:11" ht="25.5" x14ac:dyDescent="0.2">
      <c r="A51" s="3"/>
      <c r="B51" s="3"/>
      <c r="C51" s="8" t="s">
        <v>82</v>
      </c>
      <c r="D51" s="11">
        <v>1670117</v>
      </c>
      <c r="E51" s="46">
        <v>1978691</v>
      </c>
      <c r="F51" s="46">
        <v>1946899</v>
      </c>
      <c r="G51" s="118">
        <f t="shared" si="0"/>
        <v>116.5726113799213</v>
      </c>
      <c r="H51" s="47">
        <v>2375347</v>
      </c>
      <c r="I51" s="47">
        <v>2375347</v>
      </c>
      <c r="J51" s="47">
        <v>2375347</v>
      </c>
      <c r="K51" s="38"/>
    </row>
    <row r="52" spans="1:11" ht="25.5" x14ac:dyDescent="0.2">
      <c r="A52" s="3"/>
      <c r="B52" s="3"/>
      <c r="C52" s="8" t="s">
        <v>84</v>
      </c>
      <c r="D52" s="11">
        <v>4485497</v>
      </c>
      <c r="E52" s="46">
        <v>5322458</v>
      </c>
      <c r="F52" s="46">
        <v>5322458</v>
      </c>
      <c r="G52" s="118">
        <f t="shared" si="0"/>
        <v>118.65927008757335</v>
      </c>
      <c r="H52" s="47">
        <v>6398566</v>
      </c>
      <c r="I52" s="77">
        <v>5311287</v>
      </c>
      <c r="J52" s="77">
        <v>5311287</v>
      </c>
      <c r="K52" s="38"/>
    </row>
    <row r="53" spans="1:11" x14ac:dyDescent="0.2">
      <c r="A53" s="3"/>
      <c r="B53" s="3"/>
      <c r="C53" s="8" t="s">
        <v>269</v>
      </c>
      <c r="D53" s="11">
        <v>2940000</v>
      </c>
      <c r="E53" s="11">
        <v>3000000</v>
      </c>
      <c r="F53" s="11">
        <v>3000000</v>
      </c>
      <c r="G53" s="118">
        <f t="shared" si="0"/>
        <v>102.04081632653062</v>
      </c>
      <c r="H53" s="11">
        <v>2000000</v>
      </c>
      <c r="I53" s="77">
        <v>2000000</v>
      </c>
      <c r="J53" s="77">
        <v>2000000</v>
      </c>
      <c r="K53" s="38"/>
    </row>
    <row r="54" spans="1:11" x14ac:dyDescent="0.2">
      <c r="A54" s="3"/>
      <c r="B54" s="3"/>
      <c r="C54" s="100" t="s">
        <v>270</v>
      </c>
      <c r="D54" s="98"/>
      <c r="E54" s="98"/>
      <c r="F54" s="98">
        <v>1000000</v>
      </c>
      <c r="G54" s="118"/>
      <c r="H54" s="98"/>
      <c r="I54" s="99"/>
      <c r="J54" s="99"/>
      <c r="K54" s="38"/>
    </row>
    <row r="55" spans="1:11" x14ac:dyDescent="0.2">
      <c r="A55" s="3"/>
      <c r="B55" s="3"/>
      <c r="C55" s="100" t="s">
        <v>271</v>
      </c>
      <c r="D55" s="98"/>
      <c r="E55" s="98"/>
      <c r="F55" s="98">
        <v>1000000</v>
      </c>
      <c r="G55" s="118"/>
      <c r="H55" s="98"/>
      <c r="I55" s="99">
        <v>1000000</v>
      </c>
      <c r="J55" s="99">
        <v>1000000</v>
      </c>
      <c r="K55" s="38"/>
    </row>
    <row r="56" spans="1:11" s="115" customFormat="1" x14ac:dyDescent="0.2">
      <c r="A56" s="116"/>
      <c r="B56" s="116"/>
      <c r="C56" s="100" t="s">
        <v>283</v>
      </c>
      <c r="D56" s="98"/>
      <c r="E56" s="98"/>
      <c r="F56" s="98">
        <v>100000</v>
      </c>
      <c r="G56" s="118"/>
      <c r="H56" s="98"/>
      <c r="I56" s="99">
        <v>100000</v>
      </c>
      <c r="J56" s="99">
        <v>100000</v>
      </c>
      <c r="K56" s="119"/>
    </row>
    <row r="57" spans="1:11" s="115" customFormat="1" x14ac:dyDescent="0.2">
      <c r="A57" s="116"/>
      <c r="B57" s="116"/>
      <c r="C57" s="100" t="s">
        <v>284</v>
      </c>
      <c r="D57" s="98"/>
      <c r="E57" s="98"/>
      <c r="F57" s="98">
        <v>60000</v>
      </c>
      <c r="G57" s="118"/>
      <c r="H57" s="98"/>
      <c r="I57" s="99">
        <v>120000</v>
      </c>
      <c r="J57" s="99">
        <v>120000</v>
      </c>
      <c r="K57" s="119"/>
    </row>
    <row r="58" spans="1:11" s="115" customFormat="1" x14ac:dyDescent="0.2">
      <c r="A58" s="116"/>
      <c r="B58" s="116"/>
      <c r="C58" s="100" t="s">
        <v>285</v>
      </c>
      <c r="D58" s="98"/>
      <c r="E58" s="98"/>
      <c r="F58" s="98">
        <v>150000</v>
      </c>
      <c r="G58" s="118"/>
      <c r="H58" s="98"/>
      <c r="I58" s="99">
        <v>30000</v>
      </c>
      <c r="J58" s="99">
        <v>30000</v>
      </c>
      <c r="K58" s="119"/>
    </row>
    <row r="59" spans="1:11" s="115" customFormat="1" x14ac:dyDescent="0.2">
      <c r="A59" s="116"/>
      <c r="B59" s="116"/>
      <c r="C59" s="100" t="s">
        <v>286</v>
      </c>
      <c r="D59" s="98"/>
      <c r="E59" s="98"/>
      <c r="F59" s="98">
        <v>150000</v>
      </c>
      <c r="G59" s="118"/>
      <c r="H59" s="98"/>
      <c r="I59" s="99">
        <v>150000</v>
      </c>
      <c r="J59" s="99">
        <v>150000</v>
      </c>
      <c r="K59" s="119"/>
    </row>
    <row r="60" spans="1:11" s="115" customFormat="1" x14ac:dyDescent="0.2">
      <c r="A60" s="116"/>
      <c r="B60" s="116"/>
      <c r="C60" s="100" t="s">
        <v>287</v>
      </c>
      <c r="D60" s="98"/>
      <c r="E60" s="98"/>
      <c r="F60" s="98">
        <v>540000</v>
      </c>
      <c r="G60" s="118"/>
      <c r="H60" s="98"/>
      <c r="I60" s="99">
        <v>600000</v>
      </c>
      <c r="J60" s="99">
        <v>600000</v>
      </c>
      <c r="K60" s="119"/>
    </row>
    <row r="61" spans="1:11" ht="38.25" x14ac:dyDescent="0.2">
      <c r="A61" s="3"/>
      <c r="B61" s="3"/>
      <c r="C61" s="84" t="s">
        <v>259</v>
      </c>
      <c r="D61" s="11">
        <f>2065500+934500</f>
        <v>3000000</v>
      </c>
      <c r="E61" s="11"/>
      <c r="F61" s="86">
        <f>5355000+1500000</f>
        <v>6855000</v>
      </c>
      <c r="G61" s="118">
        <f t="shared" si="0"/>
        <v>228.5</v>
      </c>
      <c r="H61" s="86">
        <v>3461000</v>
      </c>
      <c r="I61" s="87">
        <v>5355000</v>
      </c>
      <c r="J61" s="87">
        <v>2355000</v>
      </c>
      <c r="K61" s="38"/>
    </row>
    <row r="62" spans="1:11" x14ac:dyDescent="0.2">
      <c r="A62" s="3"/>
      <c r="B62" s="3"/>
      <c r="C62" s="8" t="s">
        <v>260</v>
      </c>
      <c r="D62" s="11"/>
      <c r="E62" s="11">
        <v>4000000</v>
      </c>
      <c r="F62" s="11">
        <v>1500000</v>
      </c>
      <c r="G62" s="118"/>
      <c r="I62" s="77">
        <v>0</v>
      </c>
      <c r="J62" s="77">
        <v>0</v>
      </c>
      <c r="K62" s="38"/>
    </row>
    <row r="63" spans="1:11" x14ac:dyDescent="0.2">
      <c r="A63" s="3"/>
      <c r="B63" s="3"/>
      <c r="C63" s="8" t="s">
        <v>258</v>
      </c>
      <c r="D63" s="11">
        <v>1000000</v>
      </c>
      <c r="E63" s="11"/>
      <c r="F63" s="11">
        <v>3000000</v>
      </c>
      <c r="G63" s="118">
        <f t="shared" si="0"/>
        <v>300</v>
      </c>
      <c r="I63" s="81">
        <v>3000000</v>
      </c>
      <c r="J63" s="81">
        <v>0</v>
      </c>
      <c r="K63" s="38"/>
    </row>
    <row r="64" spans="1:11" ht="25.5" x14ac:dyDescent="0.2">
      <c r="A64" s="3"/>
      <c r="B64" s="3"/>
      <c r="C64" s="84" t="s">
        <v>261</v>
      </c>
      <c r="D64" s="11">
        <f>1175940+777364.3</f>
        <v>1953304.3</v>
      </c>
      <c r="E64" s="11">
        <v>2000000</v>
      </c>
      <c r="F64" s="86">
        <v>1939400</v>
      </c>
      <c r="G64" s="118">
        <f t="shared" si="0"/>
        <v>99.288165187574705</v>
      </c>
      <c r="H64" s="86">
        <v>1500000</v>
      </c>
      <c r="I64" s="86">
        <v>1073700</v>
      </c>
      <c r="J64" s="86">
        <v>208000</v>
      </c>
      <c r="K64" s="38"/>
    </row>
    <row r="65" spans="1:11" ht="25.5" x14ac:dyDescent="0.2">
      <c r="A65" s="3"/>
      <c r="B65" s="16"/>
      <c r="C65" s="93" t="s">
        <v>232</v>
      </c>
      <c r="D65" s="82"/>
      <c r="E65" s="82"/>
      <c r="F65" s="11">
        <v>336000</v>
      </c>
      <c r="G65" s="118"/>
      <c r="H65" s="92"/>
      <c r="I65" s="11">
        <v>272000</v>
      </c>
      <c r="J65" s="11">
        <v>208000</v>
      </c>
      <c r="K65" s="38"/>
    </row>
    <row r="66" spans="1:11" x14ac:dyDescent="0.2">
      <c r="A66" s="3"/>
      <c r="B66" s="16"/>
      <c r="C66" s="93" t="s">
        <v>233</v>
      </c>
      <c r="D66" s="82"/>
      <c r="E66" s="82"/>
      <c r="F66" s="11">
        <v>1603400</v>
      </c>
      <c r="G66" s="118"/>
      <c r="H66" s="92"/>
      <c r="I66" s="11">
        <v>801700</v>
      </c>
      <c r="J66" s="11"/>
      <c r="K66" s="38"/>
    </row>
    <row r="67" spans="1:11" ht="16.5" x14ac:dyDescent="0.2">
      <c r="A67" s="102" t="s">
        <v>95</v>
      </c>
      <c r="B67" s="101" t="s">
        <v>1</v>
      </c>
      <c r="C67" s="102" t="s">
        <v>178</v>
      </c>
      <c r="D67" s="12">
        <f>SUM(D69:D83)</f>
        <v>28411115.199999999</v>
      </c>
      <c r="E67" s="12">
        <v>20200060</v>
      </c>
      <c r="F67" s="12">
        <f>F68+F75</f>
        <v>23301350</v>
      </c>
      <c r="G67" s="118">
        <f t="shared" si="0"/>
        <v>82.014908024448118</v>
      </c>
      <c r="H67" s="12">
        <f>H68+H75</f>
        <v>19865274</v>
      </c>
      <c r="I67" s="12">
        <f>I68+I75</f>
        <v>21963719</v>
      </c>
      <c r="J67" s="12">
        <f>J68+J75</f>
        <v>21431207</v>
      </c>
      <c r="K67" s="38"/>
    </row>
    <row r="68" spans="1:11" x14ac:dyDescent="0.2">
      <c r="A68" s="3"/>
      <c r="B68" s="83"/>
      <c r="C68" s="84" t="s">
        <v>247</v>
      </c>
      <c r="D68" s="85"/>
      <c r="E68" s="85"/>
      <c r="F68" s="85">
        <f>F69+F70+F74</f>
        <v>5399863</v>
      </c>
      <c r="G68" s="118"/>
      <c r="H68" s="85">
        <f>H69+H70+H74</f>
        <v>2939455</v>
      </c>
      <c r="I68" s="85">
        <f>I69+I70+I74</f>
        <v>3994786</v>
      </c>
      <c r="J68" s="85">
        <f>J69+J70+J74</f>
        <v>3394786</v>
      </c>
      <c r="K68" s="38"/>
    </row>
    <row r="69" spans="1:11" x14ac:dyDescent="0.2">
      <c r="A69" s="3"/>
      <c r="B69" s="3"/>
      <c r="C69" s="8" t="s">
        <v>97</v>
      </c>
      <c r="D69" s="11">
        <v>1069400</v>
      </c>
      <c r="E69" s="11">
        <v>1069400</v>
      </c>
      <c r="F69" s="45">
        <f>1215565+18890</f>
        <v>1234455</v>
      </c>
      <c r="G69" s="118">
        <f t="shared" si="0"/>
        <v>115.43435571348419</v>
      </c>
      <c r="H69" s="45">
        <f>1215565+18890</f>
        <v>1234455</v>
      </c>
      <c r="I69" s="45">
        <f>1215565+18890</f>
        <v>1234455</v>
      </c>
      <c r="J69" s="45">
        <f>1215565+18890</f>
        <v>1234455</v>
      </c>
      <c r="K69" s="38"/>
    </row>
    <row r="70" spans="1:11" ht="12" customHeight="1" x14ac:dyDescent="0.2">
      <c r="A70" s="3"/>
      <c r="B70" s="3"/>
      <c r="C70" s="8" t="s">
        <v>99</v>
      </c>
      <c r="D70" s="45">
        <v>10293772</v>
      </c>
      <c r="E70" s="11">
        <v>2000000</v>
      </c>
      <c r="F70" s="11">
        <f>F71+F72+F73</f>
        <v>3948408</v>
      </c>
      <c r="G70" s="118">
        <f t="shared" ref="G70:G133" si="1">F70/D70%</f>
        <v>38.357251355479796</v>
      </c>
      <c r="H70" s="11">
        <v>1500000</v>
      </c>
      <c r="I70" s="11">
        <f>I71+I72+I73</f>
        <v>2543331</v>
      </c>
      <c r="J70" s="11">
        <f>J71+J72+J73</f>
        <v>1943331</v>
      </c>
      <c r="K70" s="38"/>
    </row>
    <row r="71" spans="1:11" ht="12.75" hidden="1" customHeight="1" x14ac:dyDescent="0.2">
      <c r="A71" s="3"/>
      <c r="B71" s="3"/>
      <c r="C71" s="8" t="s">
        <v>249</v>
      </c>
      <c r="D71" s="11"/>
      <c r="E71" s="11"/>
      <c r="F71" s="45">
        <f>2000000+89227+662850+253000-37779-18890</f>
        <v>2948408</v>
      </c>
      <c r="G71" s="118" t="e">
        <f t="shared" si="1"/>
        <v>#DIV/0!</v>
      </c>
      <c r="H71" s="45"/>
      <c r="I71" s="11">
        <f>2000000-37779-18890</f>
        <v>1943331</v>
      </c>
      <c r="J71" s="11">
        <f>2000000-37779-18890</f>
        <v>1943331</v>
      </c>
      <c r="K71" s="38"/>
    </row>
    <row r="72" spans="1:11" hidden="1" x14ac:dyDescent="0.2">
      <c r="A72" s="3"/>
      <c r="B72" s="3"/>
      <c r="C72" s="8"/>
      <c r="D72" s="11"/>
      <c r="E72" s="11"/>
      <c r="F72" s="11"/>
      <c r="G72" s="118" t="e">
        <f t="shared" si="1"/>
        <v>#DIV/0!</v>
      </c>
      <c r="H72" s="11"/>
      <c r="I72" s="11"/>
      <c r="J72" s="11"/>
      <c r="K72" s="38"/>
    </row>
    <row r="73" spans="1:11" hidden="1" x14ac:dyDescent="0.2">
      <c r="A73" s="3"/>
      <c r="B73" s="3"/>
      <c r="C73" s="8" t="s">
        <v>250</v>
      </c>
      <c r="D73" s="11"/>
      <c r="E73" s="11"/>
      <c r="F73" s="11">
        <v>1000000</v>
      </c>
      <c r="G73" s="118" t="e">
        <f t="shared" si="1"/>
        <v>#DIV/0!</v>
      </c>
      <c r="H73" s="11"/>
      <c r="I73" s="11">
        <v>600000</v>
      </c>
      <c r="J73" s="11"/>
      <c r="K73" s="38"/>
    </row>
    <row r="74" spans="1:11" x14ac:dyDescent="0.2">
      <c r="A74" s="3"/>
      <c r="B74" s="3"/>
      <c r="C74" s="8" t="s">
        <v>109</v>
      </c>
      <c r="D74" s="11">
        <v>205000</v>
      </c>
      <c r="E74" s="11">
        <v>205000</v>
      </c>
      <c r="F74" s="11">
        <v>217000</v>
      </c>
      <c r="G74" s="118">
        <f t="shared" si="1"/>
        <v>105.85365853658537</v>
      </c>
      <c r="H74" s="11">
        <v>205000</v>
      </c>
      <c r="I74" s="11">
        <v>217000</v>
      </c>
      <c r="J74" s="11">
        <v>217000</v>
      </c>
      <c r="K74" s="38"/>
    </row>
    <row r="75" spans="1:11" ht="25.5" x14ac:dyDescent="0.2">
      <c r="A75" s="3"/>
      <c r="B75" s="3"/>
      <c r="C75" s="84" t="s">
        <v>262</v>
      </c>
      <c r="D75" s="11"/>
      <c r="E75" s="11"/>
      <c r="F75" s="86">
        <f>F76+F77+F78+F79+F80+F81+F82+F83</f>
        <v>17901487</v>
      </c>
      <c r="G75" s="118"/>
      <c r="H75" s="86">
        <f>H76+H77+H78+H79+H80+H81+H82+H83</f>
        <v>16925819</v>
      </c>
      <c r="I75" s="86">
        <f>I76+I77+I78+I79+I80+I81+I82+I83</f>
        <v>17968933</v>
      </c>
      <c r="J75" s="86">
        <f>J76+J77+J78+J79+J80+J81+J82+J83</f>
        <v>18036421</v>
      </c>
      <c r="K75" s="38"/>
    </row>
    <row r="76" spans="1:11" x14ac:dyDescent="0.2">
      <c r="A76" s="3"/>
      <c r="B76" s="3"/>
      <c r="C76" s="8" t="s">
        <v>12</v>
      </c>
      <c r="D76" s="11">
        <v>12532515</v>
      </c>
      <c r="E76" s="11">
        <v>12266860</v>
      </c>
      <c r="F76" s="11">
        <f>14958816+1222729-200000+794659+36452-5800-3955469</f>
        <v>12851387</v>
      </c>
      <c r="G76" s="118">
        <f t="shared" si="1"/>
        <v>102.54435761696675</v>
      </c>
      <c r="H76" s="11">
        <v>12267019</v>
      </c>
      <c r="I76" s="11">
        <f>14958816+1290175-200000+794659+36452-5800-3955469</f>
        <v>12918833</v>
      </c>
      <c r="J76" s="11">
        <f>14958816+1357663-200000+794659+36452-5800-3955469</f>
        <v>12986321</v>
      </c>
      <c r="K76" s="38"/>
    </row>
    <row r="77" spans="1:11" ht="51" x14ac:dyDescent="0.2">
      <c r="A77" s="3"/>
      <c r="B77" s="3"/>
      <c r="C77" s="8" t="s">
        <v>101</v>
      </c>
      <c r="D77" s="11">
        <v>251998</v>
      </c>
      <c r="E77" s="11">
        <v>396000</v>
      </c>
      <c r="F77" s="45">
        <v>411000</v>
      </c>
      <c r="G77" s="118">
        <f t="shared" si="1"/>
        <v>163.09653251216278</v>
      </c>
      <c r="H77" s="11">
        <v>396000</v>
      </c>
      <c r="I77" s="11">
        <v>411000</v>
      </c>
      <c r="J77" s="11">
        <v>411000</v>
      </c>
      <c r="K77" s="38"/>
    </row>
    <row r="78" spans="1:11" ht="51" x14ac:dyDescent="0.2">
      <c r="A78" s="3"/>
      <c r="B78" s="3"/>
      <c r="C78" s="14" t="s">
        <v>103</v>
      </c>
      <c r="D78" s="11">
        <v>147371</v>
      </c>
      <c r="E78" s="11">
        <v>400000</v>
      </c>
      <c r="F78" s="45">
        <v>400000</v>
      </c>
      <c r="G78" s="118">
        <f t="shared" si="1"/>
        <v>271.42382151169494</v>
      </c>
      <c r="H78" s="11">
        <v>400000</v>
      </c>
      <c r="I78" s="11">
        <v>400000</v>
      </c>
      <c r="J78" s="11">
        <v>400000</v>
      </c>
      <c r="K78" s="38"/>
    </row>
    <row r="79" spans="1:11" ht="51" x14ac:dyDescent="0.2">
      <c r="A79" s="3"/>
      <c r="B79" s="3"/>
      <c r="C79" s="14" t="s">
        <v>105</v>
      </c>
      <c r="D79" s="11">
        <v>163259.20000000001</v>
      </c>
      <c r="E79" s="11">
        <v>165000</v>
      </c>
      <c r="F79" s="45">
        <v>150000</v>
      </c>
      <c r="G79" s="118">
        <f t="shared" si="1"/>
        <v>91.878436253515872</v>
      </c>
      <c r="H79" s="11">
        <v>165000</v>
      </c>
      <c r="I79" s="11">
        <v>150000</v>
      </c>
      <c r="J79" s="11">
        <v>150000</v>
      </c>
      <c r="K79" s="38"/>
    </row>
    <row r="80" spans="1:11" x14ac:dyDescent="0.2">
      <c r="A80" s="3"/>
      <c r="B80" s="3"/>
      <c r="C80" s="8" t="s">
        <v>29</v>
      </c>
      <c r="D80" s="11">
        <v>761500</v>
      </c>
      <c r="E80" s="11">
        <v>711500</v>
      </c>
      <c r="F80" s="45">
        <v>766500</v>
      </c>
      <c r="G80" s="118">
        <f t="shared" si="1"/>
        <v>100.65659881812213</v>
      </c>
      <c r="H80" s="11">
        <v>711500</v>
      </c>
      <c r="I80" s="11">
        <v>766500</v>
      </c>
      <c r="J80" s="11">
        <v>766500</v>
      </c>
      <c r="K80" s="38"/>
    </row>
    <row r="81" spans="1:12" x14ac:dyDescent="0.2">
      <c r="A81" s="3"/>
      <c r="B81" s="3"/>
      <c r="C81" s="8" t="s">
        <v>107</v>
      </c>
      <c r="D81" s="11">
        <v>1936300</v>
      </c>
      <c r="E81" s="11">
        <v>1936300</v>
      </c>
      <c r="F81" s="45">
        <f>1953200+146600</f>
        <v>2099800</v>
      </c>
      <c r="G81" s="118">
        <f t="shared" si="1"/>
        <v>108.44393947218923</v>
      </c>
      <c r="H81" s="11">
        <v>1936300</v>
      </c>
      <c r="I81" s="11">
        <f>1953200+146600</f>
        <v>2099800</v>
      </c>
      <c r="J81" s="11">
        <f>1953200+146600</f>
        <v>2099800</v>
      </c>
      <c r="K81" s="38"/>
    </row>
    <row r="82" spans="1:12" ht="36.75" customHeight="1" x14ac:dyDescent="0.2">
      <c r="A82" s="3"/>
      <c r="B82" s="3"/>
      <c r="C82" s="8" t="s">
        <v>111</v>
      </c>
      <c r="D82" s="11">
        <v>1050000</v>
      </c>
      <c r="E82" s="11">
        <v>1050000</v>
      </c>
      <c r="F82" s="11">
        <v>1050000</v>
      </c>
      <c r="G82" s="118">
        <f t="shared" si="1"/>
        <v>100</v>
      </c>
      <c r="H82" s="11">
        <v>1050000</v>
      </c>
      <c r="I82" s="11">
        <v>1050000</v>
      </c>
      <c r="J82" s="11">
        <v>1050000</v>
      </c>
      <c r="K82" s="38"/>
    </row>
    <row r="83" spans="1:12" ht="25.5" x14ac:dyDescent="0.2">
      <c r="A83" s="3"/>
      <c r="B83" s="3"/>
      <c r="C83" s="8" t="s">
        <v>234</v>
      </c>
      <c r="D83" s="11"/>
      <c r="E83" s="11">
        <v>0</v>
      </c>
      <c r="F83" s="11">
        <v>172800</v>
      </c>
      <c r="G83" s="118"/>
      <c r="H83" s="11">
        <v>0</v>
      </c>
      <c r="I83" s="11">
        <v>172800</v>
      </c>
      <c r="J83" s="11">
        <v>172800</v>
      </c>
      <c r="K83" s="38"/>
      <c r="L83" s="40"/>
    </row>
    <row r="84" spans="1:12" ht="16.5" x14ac:dyDescent="0.2">
      <c r="A84" s="104" t="s">
        <v>114</v>
      </c>
      <c r="B84" s="103" t="s">
        <v>1</v>
      </c>
      <c r="C84" s="104" t="s">
        <v>179</v>
      </c>
      <c r="D84" s="71">
        <f>D86+D87+D92</f>
        <v>8197825</v>
      </c>
      <c r="E84" s="71">
        <v>3420700</v>
      </c>
      <c r="F84" s="71">
        <f>F85+F87+F92</f>
        <v>13943878</v>
      </c>
      <c r="G84" s="118">
        <f t="shared" si="1"/>
        <v>170.0924086571743</v>
      </c>
      <c r="H84" s="71">
        <f>H85+H87+H92</f>
        <v>2885700</v>
      </c>
      <c r="I84" s="71">
        <f>I85+I87+I92</f>
        <v>13073178</v>
      </c>
      <c r="J84" s="71">
        <f>J85+J87+J92</f>
        <v>13036378</v>
      </c>
      <c r="K84" s="38"/>
    </row>
    <row r="85" spans="1:12" x14ac:dyDescent="0.2">
      <c r="A85" s="3"/>
      <c r="B85" s="89"/>
      <c r="C85" s="84" t="s">
        <v>247</v>
      </c>
      <c r="D85" s="90"/>
      <c r="E85" s="90"/>
      <c r="F85" s="90">
        <f>F86</f>
        <v>3096378</v>
      </c>
      <c r="G85" s="118"/>
      <c r="H85" s="90">
        <f>H86</f>
        <v>2885700</v>
      </c>
      <c r="I85" s="90">
        <f>I86</f>
        <v>3096378</v>
      </c>
      <c r="J85" s="90">
        <f>J86</f>
        <v>3096378</v>
      </c>
      <c r="K85" s="38"/>
    </row>
    <row r="86" spans="1:12" x14ac:dyDescent="0.2">
      <c r="A86" s="3"/>
      <c r="B86" s="72"/>
      <c r="C86" s="73" t="s">
        <v>12</v>
      </c>
      <c r="D86" s="74">
        <v>2884125</v>
      </c>
      <c r="E86" s="74">
        <v>2885700</v>
      </c>
      <c r="F86" s="74">
        <f>2948931+147447</f>
        <v>3096378</v>
      </c>
      <c r="G86" s="118">
        <f t="shared" si="1"/>
        <v>107.35935509036536</v>
      </c>
      <c r="H86" s="74">
        <v>2885700</v>
      </c>
      <c r="I86" s="74">
        <f>2948931+147447</f>
        <v>3096378</v>
      </c>
      <c r="J86" s="74">
        <f>2948931+147447</f>
        <v>3096378</v>
      </c>
      <c r="K86" s="38"/>
    </row>
    <row r="87" spans="1:12" ht="25.5" x14ac:dyDescent="0.2">
      <c r="A87" s="3"/>
      <c r="B87" s="72"/>
      <c r="C87" s="84" t="s">
        <v>266</v>
      </c>
      <c r="D87" s="74">
        <v>4038700</v>
      </c>
      <c r="E87" s="74">
        <v>0</v>
      </c>
      <c r="F87" s="91">
        <v>8300000</v>
      </c>
      <c r="G87" s="118">
        <f t="shared" si="1"/>
        <v>205.51167454874093</v>
      </c>
      <c r="H87" s="91">
        <v>0</v>
      </c>
      <c r="I87" s="91">
        <v>8329000</v>
      </c>
      <c r="J87" s="91">
        <v>8345000</v>
      </c>
      <c r="K87" s="38"/>
    </row>
    <row r="88" spans="1:12" ht="25.5" x14ac:dyDescent="0.2">
      <c r="A88" s="3"/>
      <c r="B88" s="72"/>
      <c r="C88" s="8" t="s">
        <v>263</v>
      </c>
      <c r="D88" s="74"/>
      <c r="E88" s="74"/>
      <c r="F88" s="97">
        <v>3500000</v>
      </c>
      <c r="G88" s="118"/>
      <c r="H88" s="91"/>
      <c r="I88" s="97">
        <v>3500000</v>
      </c>
      <c r="J88" s="97">
        <v>3500000</v>
      </c>
      <c r="K88" s="38"/>
    </row>
    <row r="89" spans="1:12" ht="27" customHeight="1" x14ac:dyDescent="0.2">
      <c r="A89" s="3"/>
      <c r="B89" s="72"/>
      <c r="C89" s="8" t="s">
        <v>264</v>
      </c>
      <c r="D89" s="74"/>
      <c r="E89" s="74"/>
      <c r="F89" s="97">
        <v>1000000</v>
      </c>
      <c r="G89" s="118"/>
      <c r="H89" s="91"/>
      <c r="I89" s="97">
        <v>1000000</v>
      </c>
      <c r="J89" s="97">
        <v>1000000</v>
      </c>
      <c r="K89" s="38"/>
    </row>
    <row r="90" spans="1:12" x14ac:dyDescent="0.2">
      <c r="A90" s="3"/>
      <c r="B90" s="72"/>
      <c r="C90" s="73" t="s">
        <v>235</v>
      </c>
      <c r="D90" s="74"/>
      <c r="E90" s="74"/>
      <c r="F90" s="97">
        <v>600000</v>
      </c>
      <c r="G90" s="118"/>
      <c r="H90" s="91"/>
      <c r="I90" s="97">
        <v>622000</v>
      </c>
      <c r="J90" s="97">
        <v>630000</v>
      </c>
      <c r="K90" s="38"/>
    </row>
    <row r="91" spans="1:12" x14ac:dyDescent="0.2">
      <c r="A91" s="3"/>
      <c r="B91" s="72"/>
      <c r="C91" s="73" t="s">
        <v>265</v>
      </c>
      <c r="D91" s="74"/>
      <c r="E91" s="74"/>
      <c r="F91" s="97">
        <v>3200000</v>
      </c>
      <c r="G91" s="118"/>
      <c r="H91" s="91"/>
      <c r="I91" s="97">
        <v>3207000</v>
      </c>
      <c r="J91" s="97">
        <v>3215000</v>
      </c>
      <c r="K91" s="38"/>
    </row>
    <row r="92" spans="1:12" ht="25.5" x14ac:dyDescent="0.2">
      <c r="A92" s="3"/>
      <c r="B92" s="72"/>
      <c r="C92" s="84" t="s">
        <v>236</v>
      </c>
      <c r="D92" s="74">
        <v>1275000</v>
      </c>
      <c r="E92" s="74">
        <v>535000</v>
      </c>
      <c r="F92" s="91">
        <f>F93+F94</f>
        <v>2547500</v>
      </c>
      <c r="G92" s="118">
        <f t="shared" si="1"/>
        <v>199.80392156862746</v>
      </c>
      <c r="H92" s="91">
        <v>0</v>
      </c>
      <c r="I92" s="91">
        <v>1647800</v>
      </c>
      <c r="J92" s="91">
        <v>1595000</v>
      </c>
      <c r="K92" s="38"/>
    </row>
    <row r="93" spans="1:12" ht="25.5" x14ac:dyDescent="0.2">
      <c r="A93" s="3"/>
      <c r="B93" s="94"/>
      <c r="C93" s="8" t="s">
        <v>267</v>
      </c>
      <c r="D93" s="95">
        <v>735000</v>
      </c>
      <c r="E93" s="95"/>
      <c r="F93" s="97">
        <v>1025000</v>
      </c>
      <c r="G93" s="118">
        <f t="shared" si="1"/>
        <v>139.45578231292518</v>
      </c>
      <c r="H93" s="96"/>
      <c r="I93" s="97">
        <v>1080000</v>
      </c>
      <c r="J93" s="97">
        <v>1130000</v>
      </c>
      <c r="K93" s="38"/>
    </row>
    <row r="94" spans="1:12" ht="27.75" customHeight="1" x14ac:dyDescent="0.2">
      <c r="A94" s="3"/>
      <c r="B94" s="94"/>
      <c r="C94" s="8" t="s">
        <v>268</v>
      </c>
      <c r="D94" s="95">
        <v>540000</v>
      </c>
      <c r="E94" s="95"/>
      <c r="F94" s="97">
        <v>1522500</v>
      </c>
      <c r="G94" s="118">
        <f t="shared" si="1"/>
        <v>281.94444444444446</v>
      </c>
      <c r="H94" s="96"/>
      <c r="I94" s="97">
        <v>567800</v>
      </c>
      <c r="J94" s="97">
        <v>465000</v>
      </c>
      <c r="K94" s="38"/>
    </row>
    <row r="95" spans="1:12" ht="16.5" x14ac:dyDescent="0.25">
      <c r="A95" s="104" t="s">
        <v>121</v>
      </c>
      <c r="B95" s="103" t="s">
        <v>1</v>
      </c>
      <c r="C95" s="104" t="s">
        <v>180</v>
      </c>
      <c r="D95" s="71">
        <v>2199000</v>
      </c>
      <c r="E95" s="71">
        <v>2435000</v>
      </c>
      <c r="F95" s="71">
        <f>F96+F97</f>
        <v>2384105</v>
      </c>
      <c r="G95" s="118">
        <f t="shared" si="1"/>
        <v>108.41768985902684</v>
      </c>
      <c r="H95" s="71">
        <v>2435000</v>
      </c>
      <c r="I95" s="13">
        <f>I96+I97</f>
        <v>2637105</v>
      </c>
      <c r="J95" s="13">
        <f>J96+J97</f>
        <v>2637105</v>
      </c>
      <c r="K95" s="38"/>
    </row>
    <row r="96" spans="1:12" x14ac:dyDescent="0.2">
      <c r="A96" s="3"/>
      <c r="B96" s="72"/>
      <c r="C96" s="73" t="s">
        <v>12</v>
      </c>
      <c r="D96" s="74">
        <v>1292800</v>
      </c>
      <c r="E96" s="74">
        <v>1528800</v>
      </c>
      <c r="F96" s="74">
        <f>1545556+125576-253000</f>
        <v>1418132</v>
      </c>
      <c r="G96" s="118">
        <f t="shared" si="1"/>
        <v>109.69461633663366</v>
      </c>
      <c r="H96" s="74">
        <v>1528800</v>
      </c>
      <c r="I96" s="74">
        <f>1545556+125576</f>
        <v>1671132</v>
      </c>
      <c r="J96" s="74">
        <f>1545556+125576</f>
        <v>1671132</v>
      </c>
      <c r="K96" s="38"/>
    </row>
    <row r="97" spans="1:12" x14ac:dyDescent="0.2">
      <c r="A97" s="3"/>
      <c r="B97" s="72"/>
      <c r="C97" s="73" t="s">
        <v>123</v>
      </c>
      <c r="D97" s="74">
        <v>906200</v>
      </c>
      <c r="E97" s="74">
        <v>906200</v>
      </c>
      <c r="F97" s="74">
        <v>965973</v>
      </c>
      <c r="G97" s="118">
        <f t="shared" si="1"/>
        <v>106.59600529684397</v>
      </c>
      <c r="H97" s="74">
        <v>906200</v>
      </c>
      <c r="I97" s="74">
        <v>965973</v>
      </c>
      <c r="J97" s="74">
        <v>965973</v>
      </c>
      <c r="K97" s="38"/>
    </row>
    <row r="98" spans="1:12" ht="16.5" x14ac:dyDescent="0.2">
      <c r="A98" s="102" t="s">
        <v>124</v>
      </c>
      <c r="B98" s="101" t="s">
        <v>1</v>
      </c>
      <c r="C98" s="102" t="s">
        <v>181</v>
      </c>
      <c r="D98" s="12">
        <v>58483294.350000001</v>
      </c>
      <c r="E98" s="12">
        <v>33209680</v>
      </c>
      <c r="F98" s="12">
        <f>F99+F103+F111</f>
        <v>48708723</v>
      </c>
      <c r="G98" s="118">
        <f t="shared" si="1"/>
        <v>83.286558223784454</v>
      </c>
      <c r="H98" s="12">
        <f>H99+H103+H111</f>
        <v>31816500</v>
      </c>
      <c r="I98" s="12">
        <f>I99+I103+I111</f>
        <v>29732103</v>
      </c>
      <c r="J98" s="12">
        <f>J99+J103+J111</f>
        <v>31174983</v>
      </c>
      <c r="K98" s="38"/>
    </row>
    <row r="99" spans="1:12" x14ac:dyDescent="0.2">
      <c r="A99" s="3"/>
      <c r="B99" s="83"/>
      <c r="C99" s="84" t="s">
        <v>247</v>
      </c>
      <c r="D99" s="85"/>
      <c r="E99" s="85"/>
      <c r="F99" s="85">
        <f>F100+F101+F102</f>
        <v>17573693</v>
      </c>
      <c r="G99" s="118"/>
      <c r="H99" s="85">
        <f>H100+H101+H102</f>
        <v>11209500</v>
      </c>
      <c r="I99" s="85">
        <f>I100+I101+I102</f>
        <v>9140193</v>
      </c>
      <c r="J99" s="85">
        <f>J100+J101+J102</f>
        <v>8990193</v>
      </c>
      <c r="K99" s="38"/>
    </row>
    <row r="100" spans="1:12" x14ac:dyDescent="0.2">
      <c r="A100" s="3"/>
      <c r="B100" s="3"/>
      <c r="C100" s="8" t="s">
        <v>12</v>
      </c>
      <c r="D100" s="11">
        <v>4038734</v>
      </c>
      <c r="E100" s="11">
        <v>3548800</v>
      </c>
      <c r="F100" s="11">
        <f>814022+24421+3380905+169045-17900</f>
        <v>4370493</v>
      </c>
      <c r="G100" s="118">
        <f t="shared" si="1"/>
        <v>108.21443056165621</v>
      </c>
      <c r="H100" s="11">
        <v>3548800</v>
      </c>
      <c r="I100" s="11">
        <f>814022+24421+3380905+169045-17900</f>
        <v>4370493</v>
      </c>
      <c r="J100" s="11">
        <f>814022+24421+3380905+169045-17900</f>
        <v>4370493</v>
      </c>
      <c r="K100" s="38"/>
    </row>
    <row r="101" spans="1:12" ht="25.5" x14ac:dyDescent="0.2">
      <c r="A101" s="3"/>
      <c r="B101" s="3"/>
      <c r="C101" s="8" t="s">
        <v>146</v>
      </c>
      <c r="D101" s="11">
        <v>7640900</v>
      </c>
      <c r="E101" s="11">
        <v>7651100</v>
      </c>
      <c r="F101" s="11">
        <v>4869700</v>
      </c>
      <c r="G101" s="118">
        <f t="shared" si="1"/>
        <v>63.73202109699119</v>
      </c>
      <c r="H101" s="11">
        <v>7660700</v>
      </c>
      <c r="I101" s="11">
        <v>4769700</v>
      </c>
      <c r="J101" s="11">
        <f>4619700</f>
        <v>4619700</v>
      </c>
      <c r="K101" s="38"/>
    </row>
    <row r="102" spans="1:12" ht="25.5" x14ac:dyDescent="0.2">
      <c r="A102" s="3"/>
      <c r="B102" s="3"/>
      <c r="C102" s="8" t="s">
        <v>251</v>
      </c>
      <c r="D102" s="11">
        <v>563999</v>
      </c>
      <c r="E102" s="11">
        <v>2641000</v>
      </c>
      <c r="F102" s="11">
        <v>8333500</v>
      </c>
      <c r="G102" s="118">
        <f t="shared" si="1"/>
        <v>1477.57354179706</v>
      </c>
      <c r="H102" s="11">
        <v>0</v>
      </c>
      <c r="I102" s="11"/>
      <c r="J102" s="11"/>
      <c r="K102" s="38"/>
    </row>
    <row r="103" spans="1:12" ht="25.5" x14ac:dyDescent="0.2">
      <c r="A103" s="3"/>
      <c r="B103" s="3"/>
      <c r="C103" s="84" t="s">
        <v>237</v>
      </c>
      <c r="D103" s="11"/>
      <c r="E103" s="11"/>
      <c r="F103" s="86">
        <f>F104+F105+F107</f>
        <v>18535650</v>
      </c>
      <c r="G103" s="118"/>
      <c r="H103" s="86">
        <f>H104+H105+H107</f>
        <v>20607000</v>
      </c>
      <c r="I103" s="86">
        <f>I104+I105+I107</f>
        <v>20591910</v>
      </c>
      <c r="J103" s="86">
        <f>J104+J105+J107</f>
        <v>22184790</v>
      </c>
      <c r="K103" s="38"/>
    </row>
    <row r="104" spans="1:12" ht="25.5" x14ac:dyDescent="0.2">
      <c r="A104" s="3"/>
      <c r="B104" s="3"/>
      <c r="C104" s="8" t="s">
        <v>252</v>
      </c>
      <c r="D104" s="11">
        <v>10070613</v>
      </c>
      <c r="E104" s="11">
        <v>13228000</v>
      </c>
      <c r="F104" s="11">
        <v>9948500</v>
      </c>
      <c r="G104" s="118">
        <f t="shared" si="1"/>
        <v>98.787432304269856</v>
      </c>
      <c r="H104" s="11">
        <v>20607000</v>
      </c>
      <c r="I104" s="11">
        <v>14116000</v>
      </c>
      <c r="J104" s="11">
        <v>14832000</v>
      </c>
      <c r="K104" s="38"/>
      <c r="L104" s="39"/>
    </row>
    <row r="105" spans="1:12" x14ac:dyDescent="0.2">
      <c r="A105" s="3"/>
      <c r="B105" s="3"/>
      <c r="C105" s="14" t="s">
        <v>238</v>
      </c>
      <c r="D105" s="11">
        <v>3380117.92</v>
      </c>
      <c r="E105" s="11">
        <v>6506000</v>
      </c>
      <c r="F105" s="11">
        <v>2836000</v>
      </c>
      <c r="G105" s="118">
        <f t="shared" si="1"/>
        <v>83.902398292660749</v>
      </c>
      <c r="H105" s="11">
        <v>0</v>
      </c>
      <c r="I105" s="11"/>
      <c r="J105" s="11"/>
      <c r="K105" s="38"/>
      <c r="L105" s="36"/>
    </row>
    <row r="106" spans="1:12" hidden="1" x14ac:dyDescent="0.2">
      <c r="A106" s="3"/>
      <c r="B106" s="3"/>
      <c r="C106" s="8"/>
      <c r="D106" s="11"/>
      <c r="E106" s="11"/>
      <c r="F106" s="11"/>
      <c r="G106" s="118" t="e">
        <f t="shared" si="1"/>
        <v>#DIV/0!</v>
      </c>
      <c r="H106" s="11"/>
      <c r="I106" s="11"/>
      <c r="J106" s="11"/>
      <c r="K106" s="38"/>
    </row>
    <row r="107" spans="1:12" x14ac:dyDescent="0.2">
      <c r="A107" s="3"/>
      <c r="B107" s="3"/>
      <c r="C107" s="8" t="s">
        <v>253</v>
      </c>
      <c r="D107" s="11">
        <f>2940000+366500+245000</f>
        <v>3551500</v>
      </c>
      <c r="E107" s="11">
        <v>0</v>
      </c>
      <c r="F107" s="64">
        <v>5751150</v>
      </c>
      <c r="G107" s="118">
        <f t="shared" si="1"/>
        <v>161.93580177389836</v>
      </c>
      <c r="H107" s="64">
        <v>0</v>
      </c>
      <c r="I107" s="11">
        <v>6475910</v>
      </c>
      <c r="J107" s="11">
        <v>7352790</v>
      </c>
      <c r="K107" s="38"/>
    </row>
    <row r="108" spans="1:12" ht="89.25" hidden="1" x14ac:dyDescent="0.2">
      <c r="A108" s="3" t="s">
        <v>124</v>
      </c>
      <c r="B108" s="3" t="s">
        <v>128</v>
      </c>
      <c r="C108" s="8" t="s">
        <v>129</v>
      </c>
      <c r="D108" s="11">
        <v>69300</v>
      </c>
      <c r="E108" s="11">
        <v>0</v>
      </c>
      <c r="F108" s="11"/>
      <c r="G108" s="118">
        <f t="shared" si="1"/>
        <v>0</v>
      </c>
      <c r="H108" s="11">
        <v>0</v>
      </c>
      <c r="I108" s="11">
        <v>0</v>
      </c>
      <c r="J108" s="11">
        <v>0</v>
      </c>
      <c r="K108" s="38"/>
    </row>
    <row r="109" spans="1:12" ht="89.25" hidden="1" x14ac:dyDescent="0.2">
      <c r="A109" s="3" t="s">
        <v>124</v>
      </c>
      <c r="B109" s="3" t="s">
        <v>130</v>
      </c>
      <c r="C109" s="8" t="s">
        <v>131</v>
      </c>
      <c r="D109" s="11">
        <v>8944135</v>
      </c>
      <c r="E109" s="11">
        <v>0</v>
      </c>
      <c r="F109" s="11"/>
      <c r="G109" s="118">
        <f t="shared" si="1"/>
        <v>0</v>
      </c>
      <c r="H109" s="11">
        <v>0</v>
      </c>
      <c r="I109" s="11">
        <v>0</v>
      </c>
      <c r="J109" s="11">
        <v>0</v>
      </c>
      <c r="K109" s="38"/>
    </row>
    <row r="110" spans="1:12" ht="44.25" hidden="1" customHeight="1" x14ac:dyDescent="0.2">
      <c r="A110" s="3" t="s">
        <v>124</v>
      </c>
      <c r="B110" s="3" t="s">
        <v>134</v>
      </c>
      <c r="C110" s="8" t="s">
        <v>135</v>
      </c>
      <c r="D110" s="11">
        <v>675094.62</v>
      </c>
      <c r="E110" s="11">
        <v>0</v>
      </c>
      <c r="F110" s="11"/>
      <c r="G110" s="118">
        <f t="shared" si="1"/>
        <v>0</v>
      </c>
      <c r="H110" s="11">
        <v>0</v>
      </c>
      <c r="I110" s="11"/>
      <c r="J110" s="11"/>
      <c r="K110" s="38"/>
    </row>
    <row r="111" spans="1:12" ht="25.5" x14ac:dyDescent="0.2">
      <c r="A111" s="3"/>
      <c r="B111" s="3"/>
      <c r="C111" s="84" t="s">
        <v>239</v>
      </c>
      <c r="D111" s="11"/>
      <c r="E111" s="11"/>
      <c r="F111" s="86">
        <f>F112</f>
        <v>12599380</v>
      </c>
      <c r="G111" s="118"/>
      <c r="H111" s="11"/>
      <c r="I111" s="11"/>
      <c r="J111" s="11"/>
      <c r="K111" s="38"/>
    </row>
    <row r="112" spans="1:12" ht="25.5" x14ac:dyDescent="0.2">
      <c r="A112" s="3"/>
      <c r="B112" s="3"/>
      <c r="C112" s="8" t="s">
        <v>240</v>
      </c>
      <c r="D112" s="45">
        <v>26085750</v>
      </c>
      <c r="E112" s="11">
        <v>6484180</v>
      </c>
      <c r="F112" s="11">
        <v>12599380</v>
      </c>
      <c r="G112" s="118">
        <f t="shared" si="1"/>
        <v>48.299857201728912</v>
      </c>
      <c r="H112" s="11">
        <v>0</v>
      </c>
      <c r="I112" s="11"/>
      <c r="J112" s="11"/>
      <c r="K112" s="38"/>
    </row>
    <row r="113" spans="1:13" ht="89.25" hidden="1" x14ac:dyDescent="0.2">
      <c r="A113" s="3" t="s">
        <v>124</v>
      </c>
      <c r="B113" s="3" t="s">
        <v>93</v>
      </c>
      <c r="C113" s="8" t="s">
        <v>94</v>
      </c>
      <c r="D113" s="11">
        <v>777364.3</v>
      </c>
      <c r="E113" s="11">
        <v>801700</v>
      </c>
      <c r="F113" s="11"/>
      <c r="G113" s="118">
        <f t="shared" si="1"/>
        <v>0</v>
      </c>
      <c r="H113" s="11">
        <v>0</v>
      </c>
      <c r="I113" s="51"/>
      <c r="J113" s="51"/>
      <c r="K113" s="38"/>
    </row>
    <row r="114" spans="1:13" ht="16.5" customHeight="1" x14ac:dyDescent="0.2">
      <c r="A114" s="102" t="s">
        <v>138</v>
      </c>
      <c r="B114" s="101" t="s">
        <v>1</v>
      </c>
      <c r="C114" s="102" t="s">
        <v>182</v>
      </c>
      <c r="D114" s="12">
        <f>D116+D117+D123+D124+D126+D127</f>
        <v>26653978.800000001</v>
      </c>
      <c r="E114" s="12">
        <v>15611990</v>
      </c>
      <c r="F114" s="12">
        <f>F115+F125</f>
        <v>18819090</v>
      </c>
      <c r="G114" s="118">
        <f t="shared" si="1"/>
        <v>70.605181092137727</v>
      </c>
      <c r="H114" s="12">
        <f>H115+H125</f>
        <v>16842974</v>
      </c>
      <c r="I114" s="12">
        <f>I115+I125</f>
        <v>19545721</v>
      </c>
      <c r="J114" s="12">
        <f>J115+J125</f>
        <v>19545721</v>
      </c>
      <c r="K114" s="38"/>
    </row>
    <row r="115" spans="1:13" ht="28.5" customHeight="1" x14ac:dyDescent="0.2">
      <c r="A115" s="3"/>
      <c r="B115" s="83"/>
      <c r="C115" s="84" t="s">
        <v>241</v>
      </c>
      <c r="D115" s="85"/>
      <c r="E115" s="85"/>
      <c r="F115" s="85">
        <f>F116+F117+F123</f>
        <v>7111580</v>
      </c>
      <c r="G115" s="118"/>
      <c r="H115" s="85">
        <f>H116+H117+H123</f>
        <v>6140194</v>
      </c>
      <c r="I115" s="85">
        <f>I116+I117+I123</f>
        <v>7085680</v>
      </c>
      <c r="J115" s="85">
        <f>J116+J117+J123</f>
        <v>7085680</v>
      </c>
      <c r="K115" s="38"/>
    </row>
    <row r="116" spans="1:13" x14ac:dyDescent="0.2">
      <c r="A116" s="3"/>
      <c r="B116" s="3"/>
      <c r="C116" s="8" t="s">
        <v>12</v>
      </c>
      <c r="D116" s="11">
        <v>3489500</v>
      </c>
      <c r="E116" s="11">
        <v>3614500</v>
      </c>
      <c r="F116" s="11">
        <f>3765124+188256</f>
        <v>3953380</v>
      </c>
      <c r="G116" s="118">
        <f t="shared" si="1"/>
        <v>113.29359507092707</v>
      </c>
      <c r="H116" s="11">
        <v>3614500</v>
      </c>
      <c r="I116" s="11">
        <f>3765124+188256</f>
        <v>3953380</v>
      </c>
      <c r="J116" s="11">
        <f>3765124+188256</f>
        <v>3953380</v>
      </c>
      <c r="K116" s="38"/>
    </row>
    <row r="117" spans="1:13" x14ac:dyDescent="0.2">
      <c r="A117" s="3"/>
      <c r="B117" s="3"/>
      <c r="C117" s="8" t="s">
        <v>254</v>
      </c>
      <c r="D117" s="11">
        <f>1607571.8+639996</f>
        <v>2247567.7999999998</v>
      </c>
      <c r="E117" s="11">
        <v>900694</v>
      </c>
      <c r="F117" s="19">
        <v>1411200</v>
      </c>
      <c r="G117" s="118">
        <f t="shared" si="1"/>
        <v>62.787872294664481</v>
      </c>
      <c r="H117" s="11">
        <v>900694</v>
      </c>
      <c r="I117" s="45">
        <v>1035300</v>
      </c>
      <c r="J117" s="45">
        <v>1035300</v>
      </c>
      <c r="K117" s="38"/>
      <c r="L117" s="35"/>
      <c r="M117" s="34"/>
    </row>
    <row r="118" spans="1:13" ht="89.25" hidden="1" x14ac:dyDescent="0.2">
      <c r="A118" s="3" t="s">
        <v>138</v>
      </c>
      <c r="B118" s="3" t="s">
        <v>143</v>
      </c>
      <c r="C118" s="8" t="s">
        <v>144</v>
      </c>
      <c r="D118" s="11">
        <v>7109800</v>
      </c>
      <c r="E118" s="11">
        <v>0</v>
      </c>
      <c r="F118" s="21"/>
      <c r="G118" s="118">
        <f t="shared" si="1"/>
        <v>0</v>
      </c>
      <c r="H118" s="11">
        <v>0</v>
      </c>
      <c r="I118" s="45"/>
      <c r="J118" s="45"/>
      <c r="K118" s="38"/>
    </row>
    <row r="119" spans="1:13" hidden="1" x14ac:dyDescent="0.2">
      <c r="A119" s="3"/>
      <c r="B119" s="3"/>
      <c r="C119" s="8"/>
      <c r="D119" s="11">
        <v>7640900</v>
      </c>
      <c r="E119" s="11">
        <v>7651100</v>
      </c>
      <c r="F119" s="11"/>
      <c r="G119" s="118">
        <f t="shared" si="1"/>
        <v>0</v>
      </c>
      <c r="H119" s="11"/>
      <c r="I119" s="45"/>
      <c r="J119" s="45"/>
      <c r="K119" s="38"/>
    </row>
    <row r="120" spans="1:13" ht="1.5" hidden="1" customHeight="1" x14ac:dyDescent="0.2">
      <c r="A120" s="3" t="s">
        <v>138</v>
      </c>
      <c r="B120" s="3" t="s">
        <v>147</v>
      </c>
      <c r="C120" s="8" t="s">
        <v>148</v>
      </c>
      <c r="D120" s="11">
        <v>1030700</v>
      </c>
      <c r="E120" s="11">
        <v>1030700</v>
      </c>
      <c r="F120" s="11"/>
      <c r="G120" s="118">
        <f t="shared" si="1"/>
        <v>0</v>
      </c>
      <c r="H120" s="11"/>
      <c r="I120" s="45"/>
      <c r="J120" s="45"/>
      <c r="K120" s="38"/>
    </row>
    <row r="121" spans="1:13" hidden="1" x14ac:dyDescent="0.2">
      <c r="A121" s="3"/>
      <c r="B121" s="3"/>
      <c r="C121" s="8"/>
      <c r="D121" s="11"/>
      <c r="E121" s="11"/>
      <c r="F121" s="11"/>
      <c r="G121" s="118" t="e">
        <f t="shared" si="1"/>
        <v>#DIV/0!</v>
      </c>
      <c r="H121" s="11"/>
      <c r="I121" s="45"/>
      <c r="J121" s="45"/>
      <c r="K121" s="38"/>
    </row>
    <row r="122" spans="1:13" hidden="1" x14ac:dyDescent="0.2">
      <c r="A122" s="3"/>
      <c r="B122" s="3"/>
      <c r="C122" s="8"/>
      <c r="D122" s="11">
        <v>245000</v>
      </c>
      <c r="E122" s="11">
        <v>0</v>
      </c>
      <c r="F122" s="11"/>
      <c r="G122" s="118">
        <f t="shared" si="1"/>
        <v>0</v>
      </c>
      <c r="H122" s="11">
        <v>0</v>
      </c>
      <c r="I122" s="45"/>
      <c r="J122" s="45"/>
      <c r="K122" s="38"/>
    </row>
    <row r="123" spans="1:13" x14ac:dyDescent="0.2">
      <c r="A123" s="3"/>
      <c r="B123" s="3"/>
      <c r="C123" s="8" t="s">
        <v>281</v>
      </c>
      <c r="D123" s="11">
        <v>1990100</v>
      </c>
      <c r="E123" s="11">
        <v>1625000</v>
      </c>
      <c r="F123" s="11">
        <v>1747000</v>
      </c>
      <c r="G123" s="118">
        <f t="shared" si="1"/>
        <v>87.784533440530623</v>
      </c>
      <c r="H123" s="11">
        <v>1625000</v>
      </c>
      <c r="I123" s="45">
        <v>2097000</v>
      </c>
      <c r="J123" s="45">
        <v>2097000</v>
      </c>
      <c r="K123" s="38"/>
      <c r="L123" s="35"/>
      <c r="M123" s="34"/>
    </row>
    <row r="124" spans="1:13" s="115" customFormat="1" x14ac:dyDescent="0.2">
      <c r="A124" s="116"/>
      <c r="B124" s="116"/>
      <c r="C124" s="17" t="s">
        <v>288</v>
      </c>
      <c r="D124" s="118">
        <v>7109800</v>
      </c>
      <c r="E124" s="118"/>
      <c r="F124" s="118"/>
      <c r="G124" s="118">
        <f t="shared" si="1"/>
        <v>0</v>
      </c>
      <c r="H124" s="118"/>
      <c r="I124" s="45"/>
      <c r="J124" s="45"/>
      <c r="K124" s="119"/>
      <c r="L124" s="35"/>
      <c r="M124" s="34"/>
    </row>
    <row r="125" spans="1:13" x14ac:dyDescent="0.2">
      <c r="A125" s="3"/>
      <c r="B125" s="3"/>
      <c r="C125" s="84" t="s">
        <v>247</v>
      </c>
      <c r="D125" s="11"/>
      <c r="E125" s="11"/>
      <c r="F125" s="86">
        <f>F126+F127</f>
        <v>11707510</v>
      </c>
      <c r="G125" s="118"/>
      <c r="H125" s="86">
        <f>H126+H127</f>
        <v>10702780</v>
      </c>
      <c r="I125" s="86">
        <f>I126+I127</f>
        <v>12460041</v>
      </c>
      <c r="J125" s="86">
        <f>J126+J127</f>
        <v>12460041</v>
      </c>
      <c r="K125" s="38"/>
      <c r="L125" s="35"/>
      <c r="M125" s="34"/>
    </row>
    <row r="126" spans="1:13" s="58" customFormat="1" ht="25.5" x14ac:dyDescent="0.2">
      <c r="A126" s="3"/>
      <c r="B126" s="62"/>
      <c r="C126" s="63" t="s">
        <v>42</v>
      </c>
      <c r="D126" s="64">
        <v>5688148</v>
      </c>
      <c r="E126" s="64">
        <v>5592145</v>
      </c>
      <c r="F126" s="64">
        <v>5534412</v>
      </c>
      <c r="G126" s="118">
        <f t="shared" si="1"/>
        <v>97.297257385004741</v>
      </c>
      <c r="H126" s="64">
        <v>5849500</v>
      </c>
      <c r="I126" s="11">
        <v>5888615</v>
      </c>
      <c r="J126" s="11">
        <v>5888615</v>
      </c>
      <c r="K126" s="57"/>
    </row>
    <row r="127" spans="1:13" s="58" customFormat="1" x14ac:dyDescent="0.2">
      <c r="A127" s="3"/>
      <c r="B127" s="62"/>
      <c r="C127" s="63" t="s">
        <v>210</v>
      </c>
      <c r="D127" s="64">
        <f>5098163+1030700</f>
        <v>6128863</v>
      </c>
      <c r="E127" s="64">
        <v>4800384</v>
      </c>
      <c r="F127" s="64">
        <f>5764698+408400</f>
        <v>6173098</v>
      </c>
      <c r="G127" s="118">
        <f t="shared" si="1"/>
        <v>100.72174887903353</v>
      </c>
      <c r="H127" s="64">
        <v>4853280</v>
      </c>
      <c r="I127" s="64">
        <f>6163026+408400</f>
        <v>6571426</v>
      </c>
      <c r="J127" s="64">
        <f>6163026+408400</f>
        <v>6571426</v>
      </c>
      <c r="K127" s="57"/>
    </row>
    <row r="128" spans="1:13" ht="16.5" x14ac:dyDescent="0.2">
      <c r="A128" s="102" t="s">
        <v>255</v>
      </c>
      <c r="B128" s="101" t="s">
        <v>1</v>
      </c>
      <c r="C128" s="102" t="s">
        <v>242</v>
      </c>
      <c r="D128" s="12">
        <f>D131+D132+D133+D134</f>
        <v>4855380</v>
      </c>
      <c r="E128" s="12">
        <v>4715100</v>
      </c>
      <c r="F128" s="12">
        <f>F131</f>
        <v>4355469</v>
      </c>
      <c r="G128" s="118">
        <f t="shared" si="1"/>
        <v>89.703977855492255</v>
      </c>
      <c r="H128" s="12">
        <f>H131</f>
        <v>0</v>
      </c>
      <c r="I128" s="12">
        <f>I131</f>
        <v>7205469</v>
      </c>
      <c r="J128" s="12">
        <f>J131</f>
        <v>4705469</v>
      </c>
      <c r="K128" s="32"/>
    </row>
    <row r="129" spans="1:12" ht="89.25" hidden="1" x14ac:dyDescent="0.25">
      <c r="A129" s="3" t="s">
        <v>155</v>
      </c>
      <c r="B129" s="3" t="s">
        <v>11</v>
      </c>
      <c r="C129" s="8" t="s">
        <v>12</v>
      </c>
      <c r="D129" s="11">
        <v>2333000</v>
      </c>
      <c r="E129" s="11">
        <v>2246200</v>
      </c>
      <c r="F129" s="11"/>
      <c r="G129" s="118">
        <f t="shared" si="1"/>
        <v>0</v>
      </c>
      <c r="H129" s="11">
        <v>2246200</v>
      </c>
      <c r="I129" s="13"/>
      <c r="J129" s="13"/>
      <c r="K129" s="32"/>
    </row>
    <row r="130" spans="1:12" ht="89.25" hidden="1" x14ac:dyDescent="0.25">
      <c r="A130" s="3" t="s">
        <v>155</v>
      </c>
      <c r="B130" s="3" t="s">
        <v>156</v>
      </c>
      <c r="C130" s="8" t="s">
        <v>157</v>
      </c>
      <c r="D130" s="11">
        <v>2172080</v>
      </c>
      <c r="E130" s="11">
        <v>2147300</v>
      </c>
      <c r="F130" s="11"/>
      <c r="G130" s="118">
        <f t="shared" si="1"/>
        <v>0</v>
      </c>
      <c r="H130" s="11">
        <v>2147300</v>
      </c>
      <c r="I130" s="13"/>
      <c r="J130" s="13"/>
      <c r="K130" s="32"/>
    </row>
    <row r="131" spans="1:12" ht="38.25" x14ac:dyDescent="0.2">
      <c r="A131" s="3"/>
      <c r="B131" s="3"/>
      <c r="C131" s="84" t="s">
        <v>243</v>
      </c>
      <c r="D131" s="11">
        <v>350300</v>
      </c>
      <c r="E131" s="11">
        <v>321600</v>
      </c>
      <c r="F131" s="11">
        <f>F132+F133+F134</f>
        <v>4355469</v>
      </c>
      <c r="G131" s="118">
        <f t="shared" si="1"/>
        <v>1243.353982300885</v>
      </c>
      <c r="H131" s="11">
        <f>H132+H133+H134</f>
        <v>0</v>
      </c>
      <c r="I131" s="11">
        <f>I132+I133+I134</f>
        <v>7205469</v>
      </c>
      <c r="J131" s="11">
        <f>J132+J133+J134</f>
        <v>4705469</v>
      </c>
      <c r="K131" s="38"/>
      <c r="L131" s="39"/>
    </row>
    <row r="132" spans="1:12" ht="25.5" x14ac:dyDescent="0.2">
      <c r="A132" s="3"/>
      <c r="B132" s="3"/>
      <c r="C132" s="8" t="s">
        <v>244</v>
      </c>
      <c r="D132" s="11">
        <v>2333000</v>
      </c>
      <c r="E132" s="11"/>
      <c r="F132" s="11">
        <f>2142420-5800</f>
        <v>2136620</v>
      </c>
      <c r="G132" s="118">
        <f t="shared" si="1"/>
        <v>91.582511787398204</v>
      </c>
      <c r="H132" s="11"/>
      <c r="I132" s="11">
        <f>2142420-5800</f>
        <v>2136620</v>
      </c>
      <c r="J132" s="11">
        <f>2142420-5800</f>
        <v>2136620</v>
      </c>
      <c r="K132" s="38"/>
    </row>
    <row r="133" spans="1:12" x14ac:dyDescent="0.2">
      <c r="A133" s="3"/>
      <c r="B133" s="3"/>
      <c r="C133" s="8" t="s">
        <v>256</v>
      </c>
      <c r="D133" s="11">
        <v>2172080</v>
      </c>
      <c r="E133" s="11"/>
      <c r="F133" s="11">
        <v>1818849</v>
      </c>
      <c r="G133" s="118">
        <f t="shared" si="1"/>
        <v>83.737661596257965</v>
      </c>
      <c r="H133" s="11"/>
      <c r="I133" s="11">
        <v>1818849</v>
      </c>
      <c r="J133" s="11">
        <v>1818849</v>
      </c>
      <c r="K133" s="38"/>
    </row>
    <row r="134" spans="1:12" x14ac:dyDescent="0.2">
      <c r="A134" s="3"/>
      <c r="B134" s="16"/>
      <c r="C134" s="17" t="s">
        <v>246</v>
      </c>
      <c r="D134" s="78"/>
      <c r="E134" s="78"/>
      <c r="F134" s="78">
        <v>400000</v>
      </c>
      <c r="G134" s="118"/>
      <c r="H134" s="78"/>
      <c r="I134" s="78">
        <v>3250000</v>
      </c>
      <c r="J134" s="78">
        <v>750000</v>
      </c>
      <c r="K134" s="38"/>
    </row>
    <row r="135" spans="1:12" s="23" customFormat="1" x14ac:dyDescent="0.2">
      <c r="A135" s="105" t="s">
        <v>173</v>
      </c>
      <c r="B135" s="106"/>
      <c r="C135" s="107"/>
      <c r="D135" s="108">
        <v>296379305.01999998</v>
      </c>
      <c r="E135" s="108">
        <v>271708068</v>
      </c>
      <c r="F135" s="108">
        <f>F128+F114+F98+F95+F84+F67+F40+F18+F10+F5+F4</f>
        <v>289388806</v>
      </c>
      <c r="G135" s="118">
        <f>F135/D135%</f>
        <v>97.641367362161716</v>
      </c>
      <c r="H135" s="108">
        <v>278016785</v>
      </c>
      <c r="I135" s="108">
        <f>I128+I114+I98+I95+I84+I67+I40+I18+I10+I5+I4</f>
        <v>286273004</v>
      </c>
      <c r="J135" s="108">
        <f>J128+J114+J98+J95+J84+J67+J40+J18+J10+J5+J4</f>
        <v>276408382</v>
      </c>
      <c r="K135" s="109"/>
    </row>
    <row r="136" spans="1:12" ht="3.75" customHeight="1" x14ac:dyDescent="0.2">
      <c r="A136" s="1"/>
      <c r="I136" s="26"/>
      <c r="J136" s="26"/>
      <c r="K136" s="32"/>
    </row>
    <row r="137" spans="1:12" s="23" customFormat="1" x14ac:dyDescent="0.2">
      <c r="A137" s="110" t="s">
        <v>171</v>
      </c>
      <c r="B137" s="25"/>
      <c r="C137" s="25"/>
      <c r="D137" s="25"/>
      <c r="E137" s="25"/>
      <c r="F137" s="111">
        <v>285811658</v>
      </c>
      <c r="G137" s="111"/>
      <c r="H137" s="25"/>
      <c r="I137" s="111">
        <v>282693808</v>
      </c>
      <c r="J137" s="111">
        <v>271930326</v>
      </c>
    </row>
    <row r="138" spans="1:12" s="23" customFormat="1" ht="4.5" customHeight="1" x14ac:dyDescent="0.2">
      <c r="A138" s="131"/>
      <c r="B138" s="132"/>
      <c r="C138" s="25"/>
      <c r="D138" s="25"/>
      <c r="E138" s="25"/>
      <c r="F138" s="25"/>
      <c r="G138" s="25"/>
      <c r="H138" s="25"/>
      <c r="I138" s="25"/>
      <c r="J138" s="25"/>
      <c r="K138" s="33"/>
    </row>
    <row r="139" spans="1:12" s="23" customFormat="1" x14ac:dyDescent="0.2">
      <c r="A139" s="25" t="s">
        <v>172</v>
      </c>
      <c r="B139" s="25"/>
      <c r="C139" s="25"/>
      <c r="D139" s="25"/>
      <c r="E139" s="25"/>
      <c r="F139" s="111">
        <f>F137-F135</f>
        <v>-3577148</v>
      </c>
      <c r="G139" s="111"/>
      <c r="H139" s="111"/>
      <c r="I139" s="111">
        <f>I137-I135</f>
        <v>-3579196</v>
      </c>
      <c r="J139" s="111">
        <f>J137-J135</f>
        <v>-4478056</v>
      </c>
    </row>
    <row r="140" spans="1:12" x14ac:dyDescent="0.2">
      <c r="K140" s="32"/>
    </row>
  </sheetData>
  <mergeCells count="2">
    <mergeCell ref="A138:B138"/>
    <mergeCell ref="C1:J1"/>
  </mergeCells>
  <pageMargins left="0.31496062992125984" right="0.31496062992125984" top="0.15748031496062992" bottom="0.15748031496062992" header="0.31496062992125984" footer="0.31496062992125984"/>
  <pageSetup paperSize="9" scale="8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workbookViewId="0">
      <selection activeCell="I117" sqref="I117"/>
    </sheetView>
  </sheetViews>
  <sheetFormatPr defaultRowHeight="12.75" x14ac:dyDescent="0.2"/>
  <cols>
    <col min="1" max="1" width="6.5703125" style="115" customWidth="1"/>
    <col min="2" max="2" width="16.5703125" style="115" customWidth="1"/>
    <col min="3" max="4" width="9.7109375" style="115" customWidth="1"/>
    <col min="5" max="5" width="8.28515625" style="115" customWidth="1"/>
    <col min="6" max="6" width="9.5703125" style="115" customWidth="1"/>
    <col min="7" max="7" width="8.42578125" style="115" customWidth="1"/>
    <col min="8" max="8" width="14.140625" style="115" customWidth="1"/>
    <col min="9" max="9" width="15.42578125" style="115" customWidth="1"/>
    <col min="10" max="16384" width="9.140625" style="115"/>
  </cols>
  <sheetData>
    <row r="1" spans="1:9" ht="15.75" x14ac:dyDescent="0.2">
      <c r="A1" s="150" t="s">
        <v>290</v>
      </c>
      <c r="B1" s="150"/>
      <c r="C1" s="150"/>
      <c r="D1" s="150"/>
      <c r="E1" s="150"/>
      <c r="F1" s="150"/>
      <c r="G1" s="150"/>
      <c r="H1" s="150"/>
      <c r="I1" s="150"/>
    </row>
    <row r="2" spans="1:9" ht="15.75" x14ac:dyDescent="0.2">
      <c r="A2" s="139" t="s">
        <v>291</v>
      </c>
      <c r="B2" s="139"/>
      <c r="C2" s="139"/>
      <c r="D2" s="139"/>
      <c r="E2" s="139"/>
      <c r="F2" s="139"/>
      <c r="G2" s="139"/>
      <c r="H2" s="139"/>
      <c r="I2" s="139"/>
    </row>
    <row r="3" spans="1:9" ht="15.75" x14ac:dyDescent="0.2">
      <c r="A3" s="139" t="s">
        <v>292</v>
      </c>
      <c r="B3" s="139"/>
      <c r="C3" s="139"/>
      <c r="D3" s="139"/>
      <c r="E3" s="139"/>
      <c r="F3" s="139"/>
      <c r="G3" s="139"/>
      <c r="H3" s="139"/>
      <c r="I3" s="139"/>
    </row>
    <row r="4" spans="1:9" ht="15" x14ac:dyDescent="0.2">
      <c r="A4" s="120"/>
    </row>
    <row r="5" spans="1:9" ht="20.25" customHeight="1" x14ac:dyDescent="0.2">
      <c r="A5" s="135" t="s">
        <v>307</v>
      </c>
      <c r="B5" s="135" t="s">
        <v>308</v>
      </c>
      <c r="C5" s="140" t="s">
        <v>323</v>
      </c>
      <c r="D5" s="140"/>
      <c r="E5" s="140"/>
      <c r="F5" s="140"/>
      <c r="G5" s="140"/>
      <c r="H5" s="140"/>
      <c r="I5" s="140"/>
    </row>
    <row r="6" spans="1:9" ht="31.5" customHeight="1" x14ac:dyDescent="0.2">
      <c r="A6" s="135"/>
      <c r="B6" s="135"/>
      <c r="C6" s="135" t="s">
        <v>309</v>
      </c>
      <c r="D6" s="135" t="s">
        <v>310</v>
      </c>
      <c r="E6" s="135"/>
      <c r="F6" s="135" t="s">
        <v>293</v>
      </c>
      <c r="G6" s="135"/>
      <c r="H6" s="135" t="s">
        <v>313</v>
      </c>
      <c r="I6" s="135" t="s">
        <v>314</v>
      </c>
    </row>
    <row r="7" spans="1:9" ht="6.75" customHeight="1" x14ac:dyDescent="0.2">
      <c r="A7" s="135"/>
      <c r="B7" s="135"/>
      <c r="C7" s="135"/>
      <c r="D7" s="135"/>
      <c r="E7" s="135"/>
      <c r="F7" s="135"/>
      <c r="G7" s="135"/>
      <c r="H7" s="135"/>
      <c r="I7" s="135"/>
    </row>
    <row r="8" spans="1:9" hidden="1" x14ac:dyDescent="0.2">
      <c r="A8" s="135"/>
      <c r="B8" s="135"/>
      <c r="C8" s="135"/>
      <c r="D8" s="135"/>
      <c r="E8" s="135"/>
      <c r="F8" s="135"/>
      <c r="G8" s="135"/>
      <c r="H8" s="135"/>
      <c r="I8" s="135"/>
    </row>
    <row r="9" spans="1:9" hidden="1" x14ac:dyDescent="0.2">
      <c r="A9" s="135"/>
      <c r="B9" s="135"/>
      <c r="C9" s="135"/>
      <c r="D9" s="135"/>
      <c r="E9" s="135"/>
      <c r="F9" s="135"/>
      <c r="G9" s="135"/>
      <c r="H9" s="135"/>
      <c r="I9" s="135"/>
    </row>
    <row r="10" spans="1:9" ht="10.5" hidden="1" customHeight="1" x14ac:dyDescent="0.2">
      <c r="A10" s="135"/>
      <c r="B10" s="135"/>
      <c r="C10" s="135"/>
      <c r="D10" s="135"/>
      <c r="E10" s="135"/>
      <c r="F10" s="135"/>
      <c r="G10" s="135"/>
      <c r="H10" s="135"/>
      <c r="I10" s="135"/>
    </row>
    <row r="11" spans="1:9" ht="2.25" hidden="1" customHeight="1" x14ac:dyDescent="0.2">
      <c r="A11" s="135"/>
      <c r="B11" s="135"/>
      <c r="C11" s="135"/>
      <c r="D11" s="135"/>
      <c r="E11" s="135"/>
      <c r="F11" s="135"/>
      <c r="G11" s="135"/>
      <c r="H11" s="135"/>
      <c r="I11" s="135"/>
    </row>
    <row r="12" spans="1:9" hidden="1" x14ac:dyDescent="0.2">
      <c r="A12" s="135"/>
      <c r="B12" s="135"/>
      <c r="C12" s="135"/>
      <c r="D12" s="135"/>
      <c r="E12" s="135"/>
      <c r="F12" s="135"/>
      <c r="G12" s="135"/>
      <c r="H12" s="135"/>
      <c r="I12" s="135"/>
    </row>
    <row r="13" spans="1:9" ht="1.5" hidden="1" customHeight="1" x14ac:dyDescent="0.2">
      <c r="A13" s="135"/>
      <c r="B13" s="135"/>
      <c r="C13" s="135"/>
      <c r="D13" s="135"/>
      <c r="E13" s="135"/>
      <c r="F13" s="135"/>
      <c r="G13" s="135"/>
      <c r="H13" s="135"/>
      <c r="I13" s="135"/>
    </row>
    <row r="14" spans="1:9" hidden="1" x14ac:dyDescent="0.2">
      <c r="A14" s="135"/>
      <c r="B14" s="135"/>
      <c r="C14" s="135"/>
      <c r="D14" s="135"/>
      <c r="E14" s="135"/>
      <c r="F14" s="135"/>
      <c r="G14" s="135"/>
      <c r="H14" s="135"/>
      <c r="I14" s="135"/>
    </row>
    <row r="15" spans="1:9" x14ac:dyDescent="0.2">
      <c r="A15" s="135"/>
      <c r="B15" s="135"/>
      <c r="C15" s="135"/>
      <c r="D15" s="134"/>
      <c r="E15" s="134"/>
      <c r="F15" s="134"/>
      <c r="G15" s="134"/>
      <c r="H15" s="135"/>
      <c r="I15" s="135"/>
    </row>
    <row r="16" spans="1:9" ht="30" customHeight="1" x14ac:dyDescent="0.2">
      <c r="A16" s="135"/>
      <c r="B16" s="135"/>
      <c r="C16" s="135"/>
      <c r="D16" s="135" t="s">
        <v>311</v>
      </c>
      <c r="E16" s="135" t="s">
        <v>324</v>
      </c>
      <c r="F16" s="135" t="s">
        <v>312</v>
      </c>
      <c r="G16" s="135" t="s">
        <v>325</v>
      </c>
      <c r="H16" s="135"/>
      <c r="I16" s="135"/>
    </row>
    <row r="17" spans="1:9" x14ac:dyDescent="0.2">
      <c r="A17" s="135"/>
      <c r="B17" s="135"/>
      <c r="C17" s="135"/>
      <c r="D17" s="135"/>
      <c r="E17" s="135"/>
      <c r="F17" s="135"/>
      <c r="G17" s="135"/>
      <c r="H17" s="135"/>
      <c r="I17" s="135"/>
    </row>
    <row r="18" spans="1:9" ht="40.5" customHeight="1" x14ac:dyDescent="0.2">
      <c r="A18" s="135"/>
      <c r="B18" s="135"/>
      <c r="C18" s="135"/>
      <c r="D18" s="135"/>
      <c r="E18" s="135"/>
      <c r="F18" s="135"/>
      <c r="G18" s="135"/>
      <c r="H18" s="135"/>
      <c r="I18" s="135"/>
    </row>
    <row r="19" spans="1:9" ht="9.75" customHeight="1" x14ac:dyDescent="0.2">
      <c r="A19" s="135"/>
      <c r="B19" s="135"/>
      <c r="C19" s="135"/>
      <c r="D19" s="135"/>
      <c r="E19" s="135"/>
      <c r="F19" s="135"/>
      <c r="G19" s="135"/>
      <c r="H19" s="135"/>
      <c r="I19" s="135"/>
    </row>
    <row r="20" spans="1:9" ht="12.75" customHeight="1" x14ac:dyDescent="0.2">
      <c r="A20" s="122">
        <v>1</v>
      </c>
      <c r="B20" s="122">
        <v>2</v>
      </c>
      <c r="C20" s="122">
        <v>3</v>
      </c>
      <c r="D20" s="122">
        <v>4</v>
      </c>
      <c r="E20" s="122">
        <v>5</v>
      </c>
      <c r="F20" s="122">
        <v>6</v>
      </c>
      <c r="G20" s="122">
        <v>7</v>
      </c>
      <c r="H20" s="122">
        <v>8</v>
      </c>
      <c r="I20" s="122">
        <v>9</v>
      </c>
    </row>
    <row r="21" spans="1:9" ht="12.75" customHeight="1" x14ac:dyDescent="0.2">
      <c r="A21" s="141" t="s">
        <v>174</v>
      </c>
      <c r="B21" s="142"/>
      <c r="C21" s="142"/>
      <c r="D21" s="142"/>
      <c r="E21" s="142"/>
      <c r="F21" s="142"/>
      <c r="G21" s="143"/>
      <c r="H21" s="134"/>
      <c r="I21" s="134"/>
    </row>
    <row r="22" spans="1:9" ht="6" customHeight="1" x14ac:dyDescent="0.2">
      <c r="A22" s="144"/>
      <c r="B22" s="145"/>
      <c r="C22" s="145"/>
      <c r="D22" s="145"/>
      <c r="E22" s="145"/>
      <c r="F22" s="145"/>
      <c r="G22" s="146"/>
      <c r="H22" s="134"/>
      <c r="I22" s="134"/>
    </row>
    <row r="23" spans="1:9" hidden="1" x14ac:dyDescent="0.2">
      <c r="A23" s="147"/>
      <c r="B23" s="148"/>
      <c r="C23" s="148"/>
      <c r="D23" s="148"/>
      <c r="E23" s="148"/>
      <c r="F23" s="148"/>
      <c r="G23" s="149"/>
      <c r="H23" s="134"/>
      <c r="I23" s="134"/>
    </row>
    <row r="24" spans="1:9" ht="25.5" x14ac:dyDescent="0.2">
      <c r="A24" s="121" t="s">
        <v>294</v>
      </c>
      <c r="B24" s="121" t="s">
        <v>315</v>
      </c>
      <c r="C24" s="122">
        <v>0.2</v>
      </c>
      <c r="D24" s="122">
        <v>5</v>
      </c>
      <c r="E24" s="123">
        <v>5</v>
      </c>
      <c r="F24" s="122">
        <f>C24*D24</f>
        <v>1</v>
      </c>
      <c r="G24" s="122">
        <f>E24*C24</f>
        <v>1</v>
      </c>
      <c r="H24" s="136"/>
      <c r="I24" s="136"/>
    </row>
    <row r="25" spans="1:9" ht="42.75" customHeight="1" x14ac:dyDescent="0.2">
      <c r="A25" s="121" t="s">
        <v>295</v>
      </c>
      <c r="B25" s="121" t="s">
        <v>316</v>
      </c>
      <c r="C25" s="122">
        <v>0.1</v>
      </c>
      <c r="D25" s="122">
        <v>5</v>
      </c>
      <c r="E25" s="123">
        <v>5</v>
      </c>
      <c r="F25" s="122">
        <f t="shared" ref="F25:F31" si="0">C25*D25</f>
        <v>0.5</v>
      </c>
      <c r="G25" s="122">
        <f t="shared" ref="G25:G31" si="1">E25*C25</f>
        <v>0.5</v>
      </c>
      <c r="H25" s="137"/>
      <c r="I25" s="137"/>
    </row>
    <row r="26" spans="1:9" ht="24" customHeight="1" x14ac:dyDescent="0.2">
      <c r="A26" s="121" t="s">
        <v>296</v>
      </c>
      <c r="B26" s="121" t="s">
        <v>297</v>
      </c>
      <c r="C26" s="122">
        <v>0.05</v>
      </c>
      <c r="D26" s="122">
        <v>5</v>
      </c>
      <c r="E26" s="123">
        <v>5</v>
      </c>
      <c r="F26" s="122">
        <f t="shared" si="0"/>
        <v>0.25</v>
      </c>
      <c r="G26" s="122">
        <f t="shared" si="1"/>
        <v>0.25</v>
      </c>
      <c r="H26" s="137"/>
      <c r="I26" s="137"/>
    </row>
    <row r="27" spans="1:9" ht="25.5" x14ac:dyDescent="0.2">
      <c r="A27" s="121" t="s">
        <v>298</v>
      </c>
      <c r="B27" s="121" t="s">
        <v>317</v>
      </c>
      <c r="C27" s="122">
        <v>0.2</v>
      </c>
      <c r="D27" s="122">
        <v>5</v>
      </c>
      <c r="E27" s="123">
        <v>5</v>
      </c>
      <c r="F27" s="122">
        <f t="shared" si="0"/>
        <v>1</v>
      </c>
      <c r="G27" s="122">
        <f t="shared" si="1"/>
        <v>1</v>
      </c>
      <c r="H27" s="137"/>
      <c r="I27" s="137"/>
    </row>
    <row r="28" spans="1:9" x14ac:dyDescent="0.2">
      <c r="A28" s="121" t="s">
        <v>299</v>
      </c>
      <c r="B28" s="121" t="s">
        <v>318</v>
      </c>
      <c r="C28" s="122">
        <v>0.1</v>
      </c>
      <c r="D28" s="122">
        <v>5</v>
      </c>
      <c r="E28" s="123">
        <v>5</v>
      </c>
      <c r="F28" s="122">
        <f t="shared" si="0"/>
        <v>0.5</v>
      </c>
      <c r="G28" s="122">
        <f t="shared" si="1"/>
        <v>0.5</v>
      </c>
      <c r="H28" s="137"/>
      <c r="I28" s="137"/>
    </row>
    <row r="29" spans="1:9" x14ac:dyDescent="0.2">
      <c r="A29" s="121" t="s">
        <v>300</v>
      </c>
      <c r="B29" s="121" t="s">
        <v>319</v>
      </c>
      <c r="C29" s="122">
        <v>0.1</v>
      </c>
      <c r="D29" s="122">
        <v>5</v>
      </c>
      <c r="E29" s="123">
        <v>5</v>
      </c>
      <c r="F29" s="122">
        <f t="shared" si="0"/>
        <v>0.5</v>
      </c>
      <c r="G29" s="122">
        <f t="shared" si="1"/>
        <v>0.5</v>
      </c>
      <c r="H29" s="137"/>
      <c r="I29" s="137"/>
    </row>
    <row r="30" spans="1:9" ht="42.75" customHeight="1" x14ac:dyDescent="0.2">
      <c r="A30" s="121" t="s">
        <v>301</v>
      </c>
      <c r="B30" s="121" t="s">
        <v>320</v>
      </c>
      <c r="C30" s="122">
        <v>0.05</v>
      </c>
      <c r="D30" s="122">
        <v>5</v>
      </c>
      <c r="E30" s="123">
        <v>1</v>
      </c>
      <c r="F30" s="122">
        <f t="shared" si="0"/>
        <v>0.25</v>
      </c>
      <c r="G30" s="122">
        <f t="shared" si="1"/>
        <v>0.05</v>
      </c>
      <c r="H30" s="137"/>
      <c r="I30" s="137"/>
    </row>
    <row r="31" spans="1:9" ht="25.5" x14ac:dyDescent="0.2">
      <c r="A31" s="121" t="s">
        <v>302</v>
      </c>
      <c r="B31" s="121" t="s">
        <v>303</v>
      </c>
      <c r="C31" s="122">
        <v>0.2</v>
      </c>
      <c r="D31" s="122">
        <v>5</v>
      </c>
      <c r="E31" s="123">
        <v>5</v>
      </c>
      <c r="F31" s="122">
        <f t="shared" si="0"/>
        <v>1</v>
      </c>
      <c r="G31" s="122">
        <f t="shared" si="1"/>
        <v>1</v>
      </c>
      <c r="H31" s="138"/>
      <c r="I31" s="138"/>
    </row>
    <row r="32" spans="1:9" x14ac:dyDescent="0.2">
      <c r="A32" s="134" t="s">
        <v>304</v>
      </c>
      <c r="B32" s="134"/>
      <c r="C32" s="122">
        <v>1</v>
      </c>
      <c r="D32" s="122" t="s">
        <v>305</v>
      </c>
      <c r="E32" s="122" t="s">
        <v>306</v>
      </c>
      <c r="F32" s="122">
        <f>SUM(F24:F31)</f>
        <v>5</v>
      </c>
      <c r="G32" s="122">
        <f>SUM(G24:G31)</f>
        <v>4.8</v>
      </c>
      <c r="H32" s="124">
        <f>G32/F32%</f>
        <v>95.999999999999986</v>
      </c>
      <c r="I32" s="124">
        <v>3</v>
      </c>
    </row>
    <row r="33" spans="1:9" ht="12.75" customHeight="1" x14ac:dyDescent="0.2">
      <c r="A33" s="141" t="s">
        <v>321</v>
      </c>
      <c r="B33" s="142"/>
      <c r="C33" s="142"/>
      <c r="D33" s="142"/>
      <c r="E33" s="142"/>
      <c r="F33" s="142"/>
      <c r="G33" s="143"/>
      <c r="H33" s="134"/>
      <c r="I33" s="134"/>
    </row>
    <row r="34" spans="1:9" ht="4.5" customHeight="1" x14ac:dyDescent="0.2">
      <c r="A34" s="144"/>
      <c r="B34" s="145"/>
      <c r="C34" s="145"/>
      <c r="D34" s="145"/>
      <c r="E34" s="145"/>
      <c r="F34" s="145"/>
      <c r="G34" s="146"/>
      <c r="H34" s="134"/>
      <c r="I34" s="134"/>
    </row>
    <row r="35" spans="1:9" hidden="1" x14ac:dyDescent="0.2">
      <c r="A35" s="147"/>
      <c r="B35" s="148"/>
      <c r="C35" s="148"/>
      <c r="D35" s="148"/>
      <c r="E35" s="148"/>
      <c r="F35" s="148"/>
      <c r="G35" s="149"/>
      <c r="H35" s="134"/>
      <c r="I35" s="134"/>
    </row>
    <row r="36" spans="1:9" ht="25.5" x14ac:dyDescent="0.2">
      <c r="A36" s="121" t="s">
        <v>294</v>
      </c>
      <c r="B36" s="121" t="s">
        <v>315</v>
      </c>
      <c r="C36" s="122">
        <v>0.2</v>
      </c>
      <c r="D36" s="122">
        <v>5</v>
      </c>
      <c r="E36" s="123">
        <v>1</v>
      </c>
      <c r="F36" s="122">
        <f>C36*D36</f>
        <v>1</v>
      </c>
      <c r="G36" s="122">
        <f>E36*C36</f>
        <v>0.2</v>
      </c>
      <c r="H36" s="136"/>
      <c r="I36" s="136"/>
    </row>
    <row r="37" spans="1:9" ht="38.25" x14ac:dyDescent="0.2">
      <c r="A37" s="121" t="s">
        <v>295</v>
      </c>
      <c r="B37" s="121" t="s">
        <v>316</v>
      </c>
      <c r="C37" s="122">
        <v>0.1</v>
      </c>
      <c r="D37" s="122">
        <v>5</v>
      </c>
      <c r="E37" s="123">
        <v>5</v>
      </c>
      <c r="F37" s="122">
        <f t="shared" ref="F37:F43" si="2">C37*D37</f>
        <v>0.5</v>
      </c>
      <c r="G37" s="122">
        <f t="shared" ref="G37:G43" si="3">E37*C37</f>
        <v>0.5</v>
      </c>
      <c r="H37" s="137"/>
      <c r="I37" s="137"/>
    </row>
    <row r="38" spans="1:9" x14ac:dyDescent="0.2">
      <c r="A38" s="121" t="s">
        <v>296</v>
      </c>
      <c r="B38" s="121" t="s">
        <v>297</v>
      </c>
      <c r="C38" s="122">
        <v>0.05</v>
      </c>
      <c r="D38" s="122">
        <v>5</v>
      </c>
      <c r="E38" s="123">
        <v>1</v>
      </c>
      <c r="F38" s="122">
        <f t="shared" si="2"/>
        <v>0.25</v>
      </c>
      <c r="G38" s="122">
        <f t="shared" si="3"/>
        <v>0.05</v>
      </c>
      <c r="H38" s="137"/>
      <c r="I38" s="137"/>
    </row>
    <row r="39" spans="1:9" ht="25.5" x14ac:dyDescent="0.2">
      <c r="A39" s="121" t="s">
        <v>298</v>
      </c>
      <c r="B39" s="121" t="s">
        <v>317</v>
      </c>
      <c r="C39" s="122">
        <v>0.2</v>
      </c>
      <c r="D39" s="122">
        <v>5</v>
      </c>
      <c r="E39" s="123">
        <v>1</v>
      </c>
      <c r="F39" s="122">
        <f t="shared" si="2"/>
        <v>1</v>
      </c>
      <c r="G39" s="122">
        <f t="shared" si="3"/>
        <v>0.2</v>
      </c>
      <c r="H39" s="137"/>
      <c r="I39" s="137"/>
    </row>
    <row r="40" spans="1:9" x14ac:dyDescent="0.2">
      <c r="A40" s="121" t="s">
        <v>299</v>
      </c>
      <c r="B40" s="121" t="s">
        <v>318</v>
      </c>
      <c r="C40" s="122">
        <v>0.1</v>
      </c>
      <c r="D40" s="122">
        <v>5</v>
      </c>
      <c r="E40" s="123">
        <v>5</v>
      </c>
      <c r="F40" s="122">
        <f t="shared" si="2"/>
        <v>0.5</v>
      </c>
      <c r="G40" s="122">
        <f t="shared" si="3"/>
        <v>0.5</v>
      </c>
      <c r="H40" s="137"/>
      <c r="I40" s="137"/>
    </row>
    <row r="41" spans="1:9" x14ac:dyDescent="0.2">
      <c r="A41" s="121" t="s">
        <v>300</v>
      </c>
      <c r="B41" s="121" t="s">
        <v>319</v>
      </c>
      <c r="C41" s="122">
        <v>0.1</v>
      </c>
      <c r="D41" s="122">
        <v>5</v>
      </c>
      <c r="E41" s="123">
        <v>5</v>
      </c>
      <c r="F41" s="122">
        <f t="shared" si="2"/>
        <v>0.5</v>
      </c>
      <c r="G41" s="122">
        <f t="shared" si="3"/>
        <v>0.5</v>
      </c>
      <c r="H41" s="137"/>
      <c r="I41" s="137"/>
    </row>
    <row r="42" spans="1:9" ht="42.75" customHeight="1" x14ac:dyDescent="0.2">
      <c r="A42" s="121" t="s">
        <v>301</v>
      </c>
      <c r="B42" s="121" t="s">
        <v>320</v>
      </c>
      <c r="C42" s="122">
        <v>0.05</v>
      </c>
      <c r="D42" s="122">
        <v>5</v>
      </c>
      <c r="E42" s="123">
        <v>1</v>
      </c>
      <c r="F42" s="122">
        <f t="shared" si="2"/>
        <v>0.25</v>
      </c>
      <c r="G42" s="122">
        <f t="shared" si="3"/>
        <v>0.05</v>
      </c>
      <c r="H42" s="137"/>
      <c r="I42" s="137"/>
    </row>
    <row r="43" spans="1:9" ht="25.5" x14ac:dyDescent="0.2">
      <c r="A43" s="121" t="s">
        <v>302</v>
      </c>
      <c r="B43" s="121" t="s">
        <v>303</v>
      </c>
      <c r="C43" s="122">
        <v>0.2</v>
      </c>
      <c r="D43" s="122">
        <v>5</v>
      </c>
      <c r="E43" s="123">
        <v>5</v>
      </c>
      <c r="F43" s="122">
        <f t="shared" si="2"/>
        <v>1</v>
      </c>
      <c r="G43" s="122">
        <f t="shared" si="3"/>
        <v>1</v>
      </c>
      <c r="H43" s="138"/>
      <c r="I43" s="138"/>
    </row>
    <row r="44" spans="1:9" x14ac:dyDescent="0.2">
      <c r="A44" s="134" t="s">
        <v>304</v>
      </c>
      <c r="B44" s="134"/>
      <c r="C44" s="122">
        <v>1</v>
      </c>
      <c r="D44" s="122" t="s">
        <v>305</v>
      </c>
      <c r="E44" s="122" t="s">
        <v>306</v>
      </c>
      <c r="F44" s="122">
        <f>SUM(F36:F43)</f>
        <v>5</v>
      </c>
      <c r="G44" s="122">
        <f>SUM(G36:G43)</f>
        <v>3</v>
      </c>
      <c r="H44" s="124">
        <f>G44/F44%</f>
        <v>60</v>
      </c>
      <c r="I44" s="124">
        <v>1</v>
      </c>
    </row>
    <row r="45" spans="1:9" ht="12" customHeight="1" x14ac:dyDescent="0.2">
      <c r="A45" s="141" t="s">
        <v>177</v>
      </c>
      <c r="B45" s="142"/>
      <c r="C45" s="142"/>
      <c r="D45" s="142"/>
      <c r="E45" s="142"/>
      <c r="F45" s="142"/>
      <c r="G45" s="143"/>
      <c r="H45" s="134"/>
      <c r="I45" s="134"/>
    </row>
    <row r="46" spans="1:9" ht="8.25" customHeight="1" x14ac:dyDescent="0.2">
      <c r="A46" s="144"/>
      <c r="B46" s="145"/>
      <c r="C46" s="145"/>
      <c r="D46" s="145"/>
      <c r="E46" s="145"/>
      <c r="F46" s="145"/>
      <c r="G46" s="146"/>
      <c r="H46" s="134"/>
      <c r="I46" s="134"/>
    </row>
    <row r="47" spans="1:9" hidden="1" x14ac:dyDescent="0.2">
      <c r="A47" s="147"/>
      <c r="B47" s="148"/>
      <c r="C47" s="148"/>
      <c r="D47" s="148"/>
      <c r="E47" s="148"/>
      <c r="F47" s="148"/>
      <c r="G47" s="149"/>
      <c r="H47" s="134"/>
      <c r="I47" s="134"/>
    </row>
    <row r="48" spans="1:9" ht="25.5" x14ac:dyDescent="0.2">
      <c r="A48" s="121" t="s">
        <v>294</v>
      </c>
      <c r="B48" s="121" t="s">
        <v>315</v>
      </c>
      <c r="C48" s="122">
        <v>0.2</v>
      </c>
      <c r="D48" s="122">
        <v>5</v>
      </c>
      <c r="E48" s="122">
        <v>1</v>
      </c>
      <c r="F48" s="122">
        <f>C48*D48</f>
        <v>1</v>
      </c>
      <c r="G48" s="122">
        <f>E48*C48</f>
        <v>0.2</v>
      </c>
      <c r="H48" s="136"/>
      <c r="I48" s="136"/>
    </row>
    <row r="49" spans="1:9" ht="38.25" x14ac:dyDescent="0.2">
      <c r="A49" s="121" t="s">
        <v>295</v>
      </c>
      <c r="B49" s="121" t="s">
        <v>316</v>
      </c>
      <c r="C49" s="122">
        <v>0.1</v>
      </c>
      <c r="D49" s="122">
        <v>5</v>
      </c>
      <c r="E49" s="123">
        <v>5</v>
      </c>
      <c r="F49" s="122">
        <f t="shared" ref="F49:F55" si="4">C49*D49</f>
        <v>0.5</v>
      </c>
      <c r="G49" s="122">
        <f t="shared" ref="G49:G55" si="5">E49*C49</f>
        <v>0.5</v>
      </c>
      <c r="H49" s="137"/>
      <c r="I49" s="137"/>
    </row>
    <row r="50" spans="1:9" x14ac:dyDescent="0.2">
      <c r="A50" s="121" t="s">
        <v>296</v>
      </c>
      <c r="B50" s="121" t="s">
        <v>297</v>
      </c>
      <c r="C50" s="122">
        <v>0.05</v>
      </c>
      <c r="D50" s="122">
        <v>5</v>
      </c>
      <c r="E50" s="123">
        <v>1</v>
      </c>
      <c r="F50" s="122">
        <f t="shared" si="4"/>
        <v>0.25</v>
      </c>
      <c r="G50" s="122">
        <f t="shared" si="5"/>
        <v>0.05</v>
      </c>
      <c r="H50" s="137"/>
      <c r="I50" s="137"/>
    </row>
    <row r="51" spans="1:9" ht="25.5" x14ac:dyDescent="0.2">
      <c r="A51" s="121" t="s">
        <v>298</v>
      </c>
      <c r="B51" s="121" t="s">
        <v>317</v>
      </c>
      <c r="C51" s="122">
        <v>0.2</v>
      </c>
      <c r="D51" s="122">
        <v>5</v>
      </c>
      <c r="E51" s="122">
        <v>5</v>
      </c>
      <c r="F51" s="122">
        <f t="shared" si="4"/>
        <v>1</v>
      </c>
      <c r="G51" s="122">
        <f t="shared" si="5"/>
        <v>1</v>
      </c>
      <c r="H51" s="137"/>
      <c r="I51" s="137"/>
    </row>
    <row r="52" spans="1:9" x14ac:dyDescent="0.2">
      <c r="A52" s="121" t="s">
        <v>299</v>
      </c>
      <c r="B52" s="121" t="s">
        <v>318</v>
      </c>
      <c r="C52" s="122">
        <v>0.1</v>
      </c>
      <c r="D52" s="122">
        <v>5</v>
      </c>
      <c r="E52" s="122">
        <v>5</v>
      </c>
      <c r="F52" s="122">
        <f t="shared" si="4"/>
        <v>0.5</v>
      </c>
      <c r="G52" s="122">
        <f t="shared" si="5"/>
        <v>0.5</v>
      </c>
      <c r="H52" s="137"/>
      <c r="I52" s="137"/>
    </row>
    <row r="53" spans="1:9" x14ac:dyDescent="0.2">
      <c r="A53" s="121" t="s">
        <v>300</v>
      </c>
      <c r="B53" s="121" t="s">
        <v>319</v>
      </c>
      <c r="C53" s="122">
        <v>0.1</v>
      </c>
      <c r="D53" s="122">
        <v>5</v>
      </c>
      <c r="E53" s="122">
        <v>5</v>
      </c>
      <c r="F53" s="122">
        <f t="shared" si="4"/>
        <v>0.5</v>
      </c>
      <c r="G53" s="122">
        <f t="shared" si="5"/>
        <v>0.5</v>
      </c>
      <c r="H53" s="137"/>
      <c r="I53" s="137"/>
    </row>
    <row r="54" spans="1:9" ht="42.75" customHeight="1" x14ac:dyDescent="0.2">
      <c r="A54" s="121" t="s">
        <v>301</v>
      </c>
      <c r="B54" s="121" t="s">
        <v>320</v>
      </c>
      <c r="C54" s="122">
        <v>0.05</v>
      </c>
      <c r="D54" s="122">
        <v>5</v>
      </c>
      <c r="E54" s="123">
        <v>1</v>
      </c>
      <c r="F54" s="122">
        <f t="shared" si="4"/>
        <v>0.25</v>
      </c>
      <c r="G54" s="122">
        <f t="shared" si="5"/>
        <v>0.05</v>
      </c>
      <c r="H54" s="137"/>
      <c r="I54" s="137"/>
    </row>
    <row r="55" spans="1:9" ht="25.5" x14ac:dyDescent="0.2">
      <c r="A55" s="121" t="s">
        <v>302</v>
      </c>
      <c r="B55" s="121" t="s">
        <v>303</v>
      </c>
      <c r="C55" s="122">
        <v>0.2</v>
      </c>
      <c r="D55" s="122">
        <v>5</v>
      </c>
      <c r="E55" s="123">
        <v>5</v>
      </c>
      <c r="F55" s="122">
        <f t="shared" si="4"/>
        <v>1</v>
      </c>
      <c r="G55" s="122">
        <f t="shared" si="5"/>
        <v>1</v>
      </c>
      <c r="H55" s="138"/>
      <c r="I55" s="138"/>
    </row>
    <row r="56" spans="1:9" x14ac:dyDescent="0.2">
      <c r="A56" s="134" t="s">
        <v>304</v>
      </c>
      <c r="B56" s="134"/>
      <c r="C56" s="122">
        <v>1</v>
      </c>
      <c r="D56" s="122" t="s">
        <v>305</v>
      </c>
      <c r="E56" s="122" t="s">
        <v>306</v>
      </c>
      <c r="F56" s="122">
        <f>SUM(F48:F55)</f>
        <v>5</v>
      </c>
      <c r="G56" s="122">
        <f>SUM(G48:G55)</f>
        <v>3.8</v>
      </c>
      <c r="H56" s="124">
        <f>G56/F56%</f>
        <v>75.999999999999986</v>
      </c>
      <c r="I56" s="124">
        <v>1</v>
      </c>
    </row>
    <row r="57" spans="1:9" ht="9.75" customHeight="1" x14ac:dyDescent="0.2">
      <c r="A57" s="141" t="s">
        <v>179</v>
      </c>
      <c r="B57" s="142"/>
      <c r="C57" s="142"/>
      <c r="D57" s="142"/>
      <c r="E57" s="142"/>
      <c r="F57" s="142"/>
      <c r="G57" s="143"/>
      <c r="H57" s="134"/>
      <c r="I57" s="134"/>
    </row>
    <row r="58" spans="1:9" ht="9.75" customHeight="1" x14ac:dyDescent="0.2">
      <c r="A58" s="144"/>
      <c r="B58" s="145"/>
      <c r="C58" s="145"/>
      <c r="D58" s="145"/>
      <c r="E58" s="145"/>
      <c r="F58" s="145"/>
      <c r="G58" s="146"/>
      <c r="H58" s="134"/>
      <c r="I58" s="134"/>
    </row>
    <row r="59" spans="1:9" hidden="1" x14ac:dyDescent="0.2">
      <c r="A59" s="147"/>
      <c r="B59" s="148"/>
      <c r="C59" s="148"/>
      <c r="D59" s="148"/>
      <c r="E59" s="148"/>
      <c r="F59" s="148"/>
      <c r="G59" s="149"/>
      <c r="H59" s="134"/>
      <c r="I59" s="134"/>
    </row>
    <row r="60" spans="1:9" ht="25.5" x14ac:dyDescent="0.2">
      <c r="A60" s="121" t="s">
        <v>294</v>
      </c>
      <c r="B60" s="121" t="s">
        <v>315</v>
      </c>
      <c r="C60" s="122">
        <v>0.2</v>
      </c>
      <c r="D60" s="122">
        <v>5</v>
      </c>
      <c r="E60" s="123">
        <v>1</v>
      </c>
      <c r="F60" s="122">
        <f>C60*D60</f>
        <v>1</v>
      </c>
      <c r="G60" s="122">
        <f>E60*C60</f>
        <v>0.2</v>
      </c>
      <c r="H60" s="136"/>
      <c r="I60" s="136"/>
    </row>
    <row r="61" spans="1:9" ht="38.25" x14ac:dyDescent="0.2">
      <c r="A61" s="121" t="s">
        <v>295</v>
      </c>
      <c r="B61" s="121" t="s">
        <v>316</v>
      </c>
      <c r="C61" s="122">
        <v>0.1</v>
      </c>
      <c r="D61" s="122">
        <v>5</v>
      </c>
      <c r="E61" s="123">
        <v>5</v>
      </c>
      <c r="F61" s="122">
        <f t="shared" ref="F61:F67" si="6">C61*D61</f>
        <v>0.5</v>
      </c>
      <c r="G61" s="122">
        <f t="shared" ref="G61:G67" si="7">E61*C61</f>
        <v>0.5</v>
      </c>
      <c r="H61" s="137"/>
      <c r="I61" s="137"/>
    </row>
    <row r="62" spans="1:9" x14ac:dyDescent="0.2">
      <c r="A62" s="121" t="s">
        <v>296</v>
      </c>
      <c r="B62" s="121" t="s">
        <v>297</v>
      </c>
      <c r="C62" s="122">
        <v>0.05</v>
      </c>
      <c r="D62" s="122">
        <v>5</v>
      </c>
      <c r="E62" s="123">
        <v>1</v>
      </c>
      <c r="F62" s="122">
        <f t="shared" si="6"/>
        <v>0.25</v>
      </c>
      <c r="G62" s="122">
        <f t="shared" si="7"/>
        <v>0.05</v>
      </c>
      <c r="H62" s="137"/>
      <c r="I62" s="137"/>
    </row>
    <row r="63" spans="1:9" ht="25.5" x14ac:dyDescent="0.2">
      <c r="A63" s="121" t="s">
        <v>298</v>
      </c>
      <c r="B63" s="121" t="s">
        <v>317</v>
      </c>
      <c r="C63" s="122">
        <v>0.2</v>
      </c>
      <c r="D63" s="122">
        <v>5</v>
      </c>
      <c r="E63" s="123">
        <v>1</v>
      </c>
      <c r="F63" s="122">
        <f t="shared" si="6"/>
        <v>1</v>
      </c>
      <c r="G63" s="122">
        <f t="shared" si="7"/>
        <v>0.2</v>
      </c>
      <c r="H63" s="137"/>
      <c r="I63" s="137"/>
    </row>
    <row r="64" spans="1:9" x14ac:dyDescent="0.2">
      <c r="A64" s="121" t="s">
        <v>299</v>
      </c>
      <c r="B64" s="121" t="s">
        <v>318</v>
      </c>
      <c r="C64" s="122">
        <v>0.1</v>
      </c>
      <c r="D64" s="122">
        <v>5</v>
      </c>
      <c r="E64" s="123">
        <v>5</v>
      </c>
      <c r="F64" s="122">
        <f t="shared" si="6"/>
        <v>0.5</v>
      </c>
      <c r="G64" s="122">
        <f t="shared" si="7"/>
        <v>0.5</v>
      </c>
      <c r="H64" s="137"/>
      <c r="I64" s="137"/>
    </row>
    <row r="65" spans="1:9" x14ac:dyDescent="0.2">
      <c r="A65" s="121" t="s">
        <v>300</v>
      </c>
      <c r="B65" s="121" t="s">
        <v>319</v>
      </c>
      <c r="C65" s="122">
        <v>0.1</v>
      </c>
      <c r="D65" s="122">
        <v>5</v>
      </c>
      <c r="E65" s="123">
        <v>5</v>
      </c>
      <c r="F65" s="122">
        <f t="shared" si="6"/>
        <v>0.5</v>
      </c>
      <c r="G65" s="122">
        <f t="shared" si="7"/>
        <v>0.5</v>
      </c>
      <c r="H65" s="137"/>
      <c r="I65" s="137"/>
    </row>
    <row r="66" spans="1:9" ht="43.5" customHeight="1" x14ac:dyDescent="0.2">
      <c r="A66" s="121" t="s">
        <v>301</v>
      </c>
      <c r="B66" s="121" t="s">
        <v>320</v>
      </c>
      <c r="C66" s="122">
        <v>0.05</v>
      </c>
      <c r="D66" s="122">
        <v>5</v>
      </c>
      <c r="E66" s="123">
        <v>1</v>
      </c>
      <c r="F66" s="122">
        <f t="shared" si="6"/>
        <v>0.25</v>
      </c>
      <c r="G66" s="122">
        <f t="shared" si="7"/>
        <v>0.05</v>
      </c>
      <c r="H66" s="137"/>
      <c r="I66" s="137"/>
    </row>
    <row r="67" spans="1:9" ht="25.5" x14ac:dyDescent="0.2">
      <c r="A67" s="121" t="s">
        <v>302</v>
      </c>
      <c r="B67" s="121" t="s">
        <v>303</v>
      </c>
      <c r="C67" s="122">
        <v>0.2</v>
      </c>
      <c r="D67" s="122">
        <v>5</v>
      </c>
      <c r="E67" s="123">
        <v>5</v>
      </c>
      <c r="F67" s="122">
        <f t="shared" si="6"/>
        <v>1</v>
      </c>
      <c r="G67" s="122">
        <f t="shared" si="7"/>
        <v>1</v>
      </c>
      <c r="H67" s="138"/>
      <c r="I67" s="138"/>
    </row>
    <row r="68" spans="1:9" x14ac:dyDescent="0.2">
      <c r="A68" s="134" t="s">
        <v>304</v>
      </c>
      <c r="B68" s="134"/>
      <c r="C68" s="122">
        <v>1</v>
      </c>
      <c r="D68" s="122" t="s">
        <v>305</v>
      </c>
      <c r="E68" s="122" t="s">
        <v>306</v>
      </c>
      <c r="F68" s="122">
        <f>SUM(F60:F67)</f>
        <v>5</v>
      </c>
      <c r="G68" s="122">
        <f>SUM(G60:G67)</f>
        <v>3</v>
      </c>
      <c r="H68" s="124">
        <f>G68/F68%</f>
        <v>60</v>
      </c>
      <c r="I68" s="124">
        <v>1</v>
      </c>
    </row>
    <row r="69" spans="1:9" x14ac:dyDescent="0.2">
      <c r="A69" s="141" t="s">
        <v>322</v>
      </c>
      <c r="B69" s="142"/>
      <c r="C69" s="142"/>
      <c r="D69" s="142"/>
      <c r="E69" s="142"/>
      <c r="F69" s="142"/>
      <c r="G69" s="143"/>
      <c r="H69" s="134"/>
      <c r="I69" s="134"/>
    </row>
    <row r="70" spans="1:9" ht="6.75" customHeight="1" x14ac:dyDescent="0.2">
      <c r="A70" s="144"/>
      <c r="B70" s="145"/>
      <c r="C70" s="145"/>
      <c r="D70" s="145"/>
      <c r="E70" s="145"/>
      <c r="F70" s="145"/>
      <c r="G70" s="146"/>
      <c r="H70" s="134"/>
      <c r="I70" s="134"/>
    </row>
    <row r="71" spans="1:9" ht="2.25" hidden="1" customHeight="1" x14ac:dyDescent="0.2">
      <c r="A71" s="147"/>
      <c r="B71" s="148"/>
      <c r="C71" s="148"/>
      <c r="D71" s="148"/>
      <c r="E71" s="148"/>
      <c r="F71" s="148"/>
      <c r="G71" s="149"/>
      <c r="H71" s="134"/>
      <c r="I71" s="134"/>
    </row>
    <row r="72" spans="1:9" ht="25.5" x14ac:dyDescent="0.2">
      <c r="A72" s="121" t="s">
        <v>294</v>
      </c>
      <c r="B72" s="121" t="s">
        <v>315</v>
      </c>
      <c r="C72" s="122">
        <v>0.2</v>
      </c>
      <c r="D72" s="122">
        <v>5</v>
      </c>
      <c r="E72" s="123">
        <v>1</v>
      </c>
      <c r="F72" s="122">
        <f>C72*D72</f>
        <v>1</v>
      </c>
      <c r="G72" s="122">
        <f>E72*C72</f>
        <v>0.2</v>
      </c>
      <c r="H72" s="136"/>
      <c r="I72" s="136"/>
    </row>
    <row r="73" spans="1:9" ht="38.25" x14ac:dyDescent="0.2">
      <c r="A73" s="121" t="s">
        <v>295</v>
      </c>
      <c r="B73" s="121" t="s">
        <v>316</v>
      </c>
      <c r="C73" s="122">
        <v>0.1</v>
      </c>
      <c r="D73" s="122">
        <v>5</v>
      </c>
      <c r="E73" s="123">
        <v>5</v>
      </c>
      <c r="F73" s="122">
        <f t="shared" ref="F73:F79" si="8">C73*D73</f>
        <v>0.5</v>
      </c>
      <c r="G73" s="122">
        <f t="shared" ref="G73:G79" si="9">E73*C73</f>
        <v>0.5</v>
      </c>
      <c r="H73" s="137"/>
      <c r="I73" s="137"/>
    </row>
    <row r="74" spans="1:9" x14ac:dyDescent="0.2">
      <c r="A74" s="121" t="s">
        <v>296</v>
      </c>
      <c r="B74" s="121" t="s">
        <v>297</v>
      </c>
      <c r="C74" s="122">
        <v>0.05</v>
      </c>
      <c r="D74" s="122">
        <v>5</v>
      </c>
      <c r="E74" s="123">
        <v>5</v>
      </c>
      <c r="F74" s="122">
        <f t="shared" si="8"/>
        <v>0.25</v>
      </c>
      <c r="G74" s="122">
        <f t="shared" si="9"/>
        <v>0.25</v>
      </c>
      <c r="H74" s="137"/>
      <c r="I74" s="137"/>
    </row>
    <row r="75" spans="1:9" ht="25.5" x14ac:dyDescent="0.2">
      <c r="A75" s="121" t="s">
        <v>298</v>
      </c>
      <c r="B75" s="121" t="s">
        <v>317</v>
      </c>
      <c r="C75" s="122">
        <v>0.2</v>
      </c>
      <c r="D75" s="122">
        <v>5</v>
      </c>
      <c r="E75" s="123">
        <v>1</v>
      </c>
      <c r="F75" s="122">
        <f t="shared" si="8"/>
        <v>1</v>
      </c>
      <c r="G75" s="122">
        <f t="shared" si="9"/>
        <v>0.2</v>
      </c>
      <c r="H75" s="137"/>
      <c r="I75" s="137"/>
    </row>
    <row r="76" spans="1:9" x14ac:dyDescent="0.2">
      <c r="A76" s="121" t="s">
        <v>299</v>
      </c>
      <c r="B76" s="121" t="s">
        <v>318</v>
      </c>
      <c r="C76" s="122">
        <v>0.1</v>
      </c>
      <c r="D76" s="122">
        <v>5</v>
      </c>
      <c r="E76" s="123">
        <v>5</v>
      </c>
      <c r="F76" s="122">
        <f t="shared" si="8"/>
        <v>0.5</v>
      </c>
      <c r="G76" s="122">
        <f t="shared" si="9"/>
        <v>0.5</v>
      </c>
      <c r="H76" s="137"/>
      <c r="I76" s="137"/>
    </row>
    <row r="77" spans="1:9" x14ac:dyDescent="0.2">
      <c r="A77" s="121" t="s">
        <v>300</v>
      </c>
      <c r="B77" s="121" t="s">
        <v>319</v>
      </c>
      <c r="C77" s="122">
        <v>0.1</v>
      </c>
      <c r="D77" s="122">
        <v>5</v>
      </c>
      <c r="E77" s="123">
        <v>5</v>
      </c>
      <c r="F77" s="122">
        <f t="shared" si="8"/>
        <v>0.5</v>
      </c>
      <c r="G77" s="122">
        <f t="shared" si="9"/>
        <v>0.5</v>
      </c>
      <c r="H77" s="137"/>
      <c r="I77" s="137"/>
    </row>
    <row r="78" spans="1:9" ht="37.5" customHeight="1" x14ac:dyDescent="0.2">
      <c r="A78" s="121" t="s">
        <v>301</v>
      </c>
      <c r="B78" s="121" t="s">
        <v>320</v>
      </c>
      <c r="C78" s="122">
        <v>0.05</v>
      </c>
      <c r="D78" s="122">
        <v>5</v>
      </c>
      <c r="E78" s="123">
        <v>5</v>
      </c>
      <c r="F78" s="122">
        <f t="shared" si="8"/>
        <v>0.25</v>
      </c>
      <c r="G78" s="122">
        <f t="shared" si="9"/>
        <v>0.25</v>
      </c>
      <c r="H78" s="137"/>
      <c r="I78" s="137"/>
    </row>
    <row r="79" spans="1:9" ht="25.5" x14ac:dyDescent="0.2">
      <c r="A79" s="121" t="s">
        <v>302</v>
      </c>
      <c r="B79" s="121" t="s">
        <v>303</v>
      </c>
      <c r="C79" s="122">
        <v>0.2</v>
      </c>
      <c r="D79" s="122">
        <v>5</v>
      </c>
      <c r="E79" s="123">
        <v>5</v>
      </c>
      <c r="F79" s="122">
        <f t="shared" si="8"/>
        <v>1</v>
      </c>
      <c r="G79" s="122">
        <f t="shared" si="9"/>
        <v>1</v>
      </c>
      <c r="H79" s="138"/>
      <c r="I79" s="138"/>
    </row>
    <row r="80" spans="1:9" x14ac:dyDescent="0.2">
      <c r="A80" s="134" t="s">
        <v>304</v>
      </c>
      <c r="B80" s="134"/>
      <c r="C80" s="122">
        <v>1</v>
      </c>
      <c r="D80" s="122" t="s">
        <v>305</v>
      </c>
      <c r="E80" s="122" t="s">
        <v>306</v>
      </c>
      <c r="F80" s="122">
        <f>SUM(F72:F79)</f>
        <v>5</v>
      </c>
      <c r="G80" s="122">
        <f>SUM(G72:G79)</f>
        <v>3.4</v>
      </c>
      <c r="H80" s="124">
        <f>G80/F80%</f>
        <v>68</v>
      </c>
      <c r="I80" s="124">
        <v>1</v>
      </c>
    </row>
    <row r="81" spans="1:9" x14ac:dyDescent="0.2">
      <c r="A81" s="141" t="s">
        <v>178</v>
      </c>
      <c r="B81" s="142"/>
      <c r="C81" s="142"/>
      <c r="D81" s="142"/>
      <c r="E81" s="142"/>
      <c r="F81" s="142"/>
      <c r="G81" s="143"/>
      <c r="H81" s="134"/>
      <c r="I81" s="134"/>
    </row>
    <row r="82" spans="1:9" ht="8.25" customHeight="1" x14ac:dyDescent="0.2">
      <c r="A82" s="144"/>
      <c r="B82" s="145"/>
      <c r="C82" s="145"/>
      <c r="D82" s="145"/>
      <c r="E82" s="145"/>
      <c r="F82" s="145"/>
      <c r="G82" s="146"/>
      <c r="H82" s="134"/>
      <c r="I82" s="134"/>
    </row>
    <row r="83" spans="1:9" hidden="1" x14ac:dyDescent="0.2">
      <c r="A83" s="147"/>
      <c r="B83" s="148"/>
      <c r="C83" s="148"/>
      <c r="D83" s="148"/>
      <c r="E83" s="148"/>
      <c r="F83" s="148"/>
      <c r="G83" s="149"/>
      <c r="H83" s="134"/>
      <c r="I83" s="134"/>
    </row>
    <row r="84" spans="1:9" ht="25.5" x14ac:dyDescent="0.2">
      <c r="A84" s="121" t="s">
        <v>294</v>
      </c>
      <c r="B84" s="121" t="s">
        <v>315</v>
      </c>
      <c r="C84" s="122">
        <v>0.2</v>
      </c>
      <c r="D84" s="122">
        <v>5</v>
      </c>
      <c r="E84" s="123">
        <v>1</v>
      </c>
      <c r="F84" s="122">
        <f>C84*D84</f>
        <v>1</v>
      </c>
      <c r="G84" s="122">
        <f>E84*C84</f>
        <v>0.2</v>
      </c>
      <c r="H84" s="136"/>
      <c r="I84" s="136"/>
    </row>
    <row r="85" spans="1:9" ht="38.25" x14ac:dyDescent="0.2">
      <c r="A85" s="121" t="s">
        <v>295</v>
      </c>
      <c r="B85" s="121" t="s">
        <v>316</v>
      </c>
      <c r="C85" s="122">
        <v>0.1</v>
      </c>
      <c r="D85" s="122">
        <v>5</v>
      </c>
      <c r="E85" s="123">
        <v>5</v>
      </c>
      <c r="F85" s="122">
        <f t="shared" ref="F85:F91" si="10">C85*D85</f>
        <v>0.5</v>
      </c>
      <c r="G85" s="122">
        <f t="shared" ref="G85:G91" si="11">E85*C85</f>
        <v>0.5</v>
      </c>
      <c r="H85" s="137"/>
      <c r="I85" s="137"/>
    </row>
    <row r="86" spans="1:9" x14ac:dyDescent="0.2">
      <c r="A86" s="121" t="s">
        <v>296</v>
      </c>
      <c r="B86" s="121" t="s">
        <v>297</v>
      </c>
      <c r="C86" s="122">
        <v>0.05</v>
      </c>
      <c r="D86" s="122">
        <v>5</v>
      </c>
      <c r="E86" s="123">
        <v>1</v>
      </c>
      <c r="F86" s="122">
        <f t="shared" si="10"/>
        <v>0.25</v>
      </c>
      <c r="G86" s="122">
        <f t="shared" si="11"/>
        <v>0.05</v>
      </c>
      <c r="H86" s="137"/>
      <c r="I86" s="137"/>
    </row>
    <row r="87" spans="1:9" ht="25.5" x14ac:dyDescent="0.2">
      <c r="A87" s="121" t="s">
        <v>298</v>
      </c>
      <c r="B87" s="121" t="s">
        <v>317</v>
      </c>
      <c r="C87" s="122">
        <v>0.2</v>
      </c>
      <c r="D87" s="122">
        <v>5</v>
      </c>
      <c r="E87" s="122">
        <v>5</v>
      </c>
      <c r="F87" s="122">
        <f t="shared" si="10"/>
        <v>1</v>
      </c>
      <c r="G87" s="122">
        <f t="shared" si="11"/>
        <v>1</v>
      </c>
      <c r="H87" s="137"/>
      <c r="I87" s="137"/>
    </row>
    <row r="88" spans="1:9" x14ac:dyDescent="0.2">
      <c r="A88" s="121" t="s">
        <v>299</v>
      </c>
      <c r="B88" s="121" t="s">
        <v>318</v>
      </c>
      <c r="C88" s="122">
        <v>0.1</v>
      </c>
      <c r="D88" s="122">
        <v>5</v>
      </c>
      <c r="E88" s="122">
        <v>5</v>
      </c>
      <c r="F88" s="122">
        <f t="shared" si="10"/>
        <v>0.5</v>
      </c>
      <c r="G88" s="122">
        <f t="shared" si="11"/>
        <v>0.5</v>
      </c>
      <c r="H88" s="137"/>
      <c r="I88" s="137"/>
    </row>
    <row r="89" spans="1:9" x14ac:dyDescent="0.2">
      <c r="A89" s="121" t="s">
        <v>300</v>
      </c>
      <c r="B89" s="121" t="s">
        <v>319</v>
      </c>
      <c r="C89" s="122">
        <v>0.1</v>
      </c>
      <c r="D89" s="122">
        <v>5</v>
      </c>
      <c r="E89" s="122">
        <v>5</v>
      </c>
      <c r="F89" s="122">
        <f t="shared" si="10"/>
        <v>0.5</v>
      </c>
      <c r="G89" s="122">
        <f t="shared" si="11"/>
        <v>0.5</v>
      </c>
      <c r="H89" s="137"/>
      <c r="I89" s="137"/>
    </row>
    <row r="90" spans="1:9" ht="43.5" customHeight="1" x14ac:dyDescent="0.2">
      <c r="A90" s="121" t="s">
        <v>301</v>
      </c>
      <c r="B90" s="121" t="s">
        <v>320</v>
      </c>
      <c r="C90" s="122">
        <v>0.05</v>
      </c>
      <c r="D90" s="122">
        <v>5</v>
      </c>
      <c r="E90" s="123">
        <v>5</v>
      </c>
      <c r="F90" s="122">
        <f t="shared" si="10"/>
        <v>0.25</v>
      </c>
      <c r="G90" s="122">
        <f t="shared" si="11"/>
        <v>0.25</v>
      </c>
      <c r="H90" s="137"/>
      <c r="I90" s="137"/>
    </row>
    <row r="91" spans="1:9" ht="25.5" x14ac:dyDescent="0.2">
      <c r="A91" s="121" t="s">
        <v>302</v>
      </c>
      <c r="B91" s="121" t="s">
        <v>303</v>
      </c>
      <c r="C91" s="122">
        <v>0.2</v>
      </c>
      <c r="D91" s="122">
        <v>5</v>
      </c>
      <c r="E91" s="123">
        <v>5</v>
      </c>
      <c r="F91" s="122">
        <f t="shared" si="10"/>
        <v>1</v>
      </c>
      <c r="G91" s="122">
        <f t="shared" si="11"/>
        <v>1</v>
      </c>
      <c r="H91" s="138"/>
      <c r="I91" s="138"/>
    </row>
    <row r="92" spans="1:9" x14ac:dyDescent="0.2">
      <c r="A92" s="134" t="s">
        <v>304</v>
      </c>
      <c r="B92" s="134"/>
      <c r="C92" s="122">
        <v>1</v>
      </c>
      <c r="D92" s="122" t="s">
        <v>305</v>
      </c>
      <c r="E92" s="122" t="s">
        <v>306</v>
      </c>
      <c r="F92" s="122">
        <f>SUM(F84:F91)</f>
        <v>5</v>
      </c>
      <c r="G92" s="122">
        <f>SUM(G84:G91)</f>
        <v>4</v>
      </c>
      <c r="H92" s="124">
        <f>G92/F92%</f>
        <v>80</v>
      </c>
      <c r="I92" s="124">
        <v>1</v>
      </c>
    </row>
    <row r="93" spans="1:9" x14ac:dyDescent="0.2">
      <c r="A93" s="141" t="s">
        <v>212</v>
      </c>
      <c r="B93" s="142"/>
      <c r="C93" s="142"/>
      <c r="D93" s="142"/>
      <c r="E93" s="142"/>
      <c r="F93" s="142"/>
      <c r="G93" s="143"/>
      <c r="H93" s="134"/>
      <c r="I93" s="134"/>
    </row>
    <row r="94" spans="1:9" ht="8.25" customHeight="1" x14ac:dyDescent="0.2">
      <c r="A94" s="144"/>
      <c r="B94" s="145"/>
      <c r="C94" s="145"/>
      <c r="D94" s="145"/>
      <c r="E94" s="145"/>
      <c r="F94" s="145"/>
      <c r="G94" s="146"/>
      <c r="H94" s="134"/>
      <c r="I94" s="134"/>
    </row>
    <row r="95" spans="1:9" hidden="1" x14ac:dyDescent="0.2">
      <c r="A95" s="147"/>
      <c r="B95" s="148"/>
      <c r="C95" s="148"/>
      <c r="D95" s="148"/>
      <c r="E95" s="148"/>
      <c r="F95" s="148"/>
      <c r="G95" s="149"/>
      <c r="H95" s="134"/>
      <c r="I95" s="134"/>
    </row>
    <row r="96" spans="1:9" ht="25.5" x14ac:dyDescent="0.2">
      <c r="A96" s="121" t="s">
        <v>294</v>
      </c>
      <c r="B96" s="121" t="s">
        <v>315</v>
      </c>
      <c r="C96" s="122">
        <v>0.2</v>
      </c>
      <c r="D96" s="122">
        <v>5</v>
      </c>
      <c r="E96" s="123">
        <v>5</v>
      </c>
      <c r="F96" s="122">
        <f>C96*D96</f>
        <v>1</v>
      </c>
      <c r="G96" s="122">
        <f>E96*C96</f>
        <v>1</v>
      </c>
      <c r="H96" s="136"/>
      <c r="I96" s="136"/>
    </row>
    <row r="97" spans="1:9" ht="38.25" x14ac:dyDescent="0.2">
      <c r="A97" s="121" t="s">
        <v>295</v>
      </c>
      <c r="B97" s="121" t="s">
        <v>316</v>
      </c>
      <c r="C97" s="122">
        <v>0.1</v>
      </c>
      <c r="D97" s="122">
        <v>5</v>
      </c>
      <c r="E97" s="123">
        <v>5</v>
      </c>
      <c r="F97" s="122">
        <f t="shared" ref="F97:F103" si="12">C97*D97</f>
        <v>0.5</v>
      </c>
      <c r="G97" s="122">
        <f t="shared" ref="G97:G103" si="13">E97*C97</f>
        <v>0.5</v>
      </c>
      <c r="H97" s="137"/>
      <c r="I97" s="137"/>
    </row>
    <row r="98" spans="1:9" x14ac:dyDescent="0.2">
      <c r="A98" s="121" t="s">
        <v>296</v>
      </c>
      <c r="B98" s="121" t="s">
        <v>297</v>
      </c>
      <c r="C98" s="122">
        <v>0.05</v>
      </c>
      <c r="D98" s="122">
        <v>5</v>
      </c>
      <c r="E98" s="123">
        <v>5</v>
      </c>
      <c r="F98" s="122">
        <f t="shared" si="12"/>
        <v>0.25</v>
      </c>
      <c r="G98" s="122">
        <f t="shared" si="13"/>
        <v>0.25</v>
      </c>
      <c r="H98" s="137"/>
      <c r="I98" s="137"/>
    </row>
    <row r="99" spans="1:9" ht="25.5" x14ac:dyDescent="0.2">
      <c r="A99" s="121" t="s">
        <v>298</v>
      </c>
      <c r="B99" s="121" t="s">
        <v>317</v>
      </c>
      <c r="C99" s="122">
        <v>0.2</v>
      </c>
      <c r="D99" s="122">
        <v>5</v>
      </c>
      <c r="E99" s="122">
        <v>5</v>
      </c>
      <c r="F99" s="122">
        <f t="shared" si="12"/>
        <v>1</v>
      </c>
      <c r="G99" s="122">
        <f t="shared" si="13"/>
        <v>1</v>
      </c>
      <c r="H99" s="137"/>
      <c r="I99" s="137"/>
    </row>
    <row r="100" spans="1:9" x14ac:dyDescent="0.2">
      <c r="A100" s="121" t="s">
        <v>299</v>
      </c>
      <c r="B100" s="121" t="s">
        <v>318</v>
      </c>
      <c r="C100" s="122">
        <v>0.1</v>
      </c>
      <c r="D100" s="122">
        <v>5</v>
      </c>
      <c r="E100" s="122">
        <v>5</v>
      </c>
      <c r="F100" s="122">
        <f t="shared" si="12"/>
        <v>0.5</v>
      </c>
      <c r="G100" s="122">
        <f t="shared" si="13"/>
        <v>0.5</v>
      </c>
      <c r="H100" s="137"/>
      <c r="I100" s="137"/>
    </row>
    <row r="101" spans="1:9" x14ac:dyDescent="0.2">
      <c r="A101" s="121" t="s">
        <v>300</v>
      </c>
      <c r="B101" s="121" t="s">
        <v>319</v>
      </c>
      <c r="C101" s="122">
        <v>0.1</v>
      </c>
      <c r="D101" s="122">
        <v>5</v>
      </c>
      <c r="E101" s="122">
        <v>5</v>
      </c>
      <c r="F101" s="122">
        <f t="shared" si="12"/>
        <v>0.5</v>
      </c>
      <c r="G101" s="122">
        <f t="shared" si="13"/>
        <v>0.5</v>
      </c>
      <c r="H101" s="137"/>
      <c r="I101" s="137"/>
    </row>
    <row r="102" spans="1:9" ht="43.5" customHeight="1" x14ac:dyDescent="0.2">
      <c r="A102" s="121" t="s">
        <v>301</v>
      </c>
      <c r="B102" s="121" t="s">
        <v>320</v>
      </c>
      <c r="C102" s="122">
        <v>0.05</v>
      </c>
      <c r="D102" s="122">
        <v>5</v>
      </c>
      <c r="E102" s="123">
        <v>5</v>
      </c>
      <c r="F102" s="122">
        <f t="shared" si="12"/>
        <v>0.25</v>
      </c>
      <c r="G102" s="122">
        <f t="shared" si="13"/>
        <v>0.25</v>
      </c>
      <c r="H102" s="137"/>
      <c r="I102" s="137"/>
    </row>
    <row r="103" spans="1:9" ht="25.5" x14ac:dyDescent="0.2">
      <c r="A103" s="121" t="s">
        <v>302</v>
      </c>
      <c r="B103" s="121" t="s">
        <v>303</v>
      </c>
      <c r="C103" s="122">
        <v>0.2</v>
      </c>
      <c r="D103" s="122">
        <v>5</v>
      </c>
      <c r="E103" s="123">
        <v>5</v>
      </c>
      <c r="F103" s="122">
        <f t="shared" si="12"/>
        <v>1</v>
      </c>
      <c r="G103" s="122">
        <f t="shared" si="13"/>
        <v>1</v>
      </c>
      <c r="H103" s="138"/>
      <c r="I103" s="138"/>
    </row>
    <row r="104" spans="1:9" x14ac:dyDescent="0.2">
      <c r="A104" s="134" t="s">
        <v>304</v>
      </c>
      <c r="B104" s="134"/>
      <c r="C104" s="122">
        <v>1</v>
      </c>
      <c r="D104" s="122" t="s">
        <v>305</v>
      </c>
      <c r="E104" s="122" t="s">
        <v>306</v>
      </c>
      <c r="F104" s="122">
        <f>SUM(F96:F103)</f>
        <v>5</v>
      </c>
      <c r="G104" s="122">
        <f>SUM(G96:G103)</f>
        <v>5</v>
      </c>
      <c r="H104" s="124">
        <f>G104/F104%</f>
        <v>100</v>
      </c>
      <c r="I104" s="124">
        <v>3</v>
      </c>
    </row>
    <row r="105" spans="1:9" x14ac:dyDescent="0.2">
      <c r="A105" s="141" t="s">
        <v>176</v>
      </c>
      <c r="B105" s="142"/>
      <c r="C105" s="142"/>
      <c r="D105" s="142"/>
      <c r="E105" s="142"/>
      <c r="F105" s="142"/>
      <c r="G105" s="143"/>
      <c r="H105" s="134"/>
      <c r="I105" s="134"/>
    </row>
    <row r="106" spans="1:9" ht="8.25" customHeight="1" x14ac:dyDescent="0.2">
      <c r="A106" s="144"/>
      <c r="B106" s="145"/>
      <c r="C106" s="145"/>
      <c r="D106" s="145"/>
      <c r="E106" s="145"/>
      <c r="F106" s="145"/>
      <c r="G106" s="146"/>
      <c r="H106" s="134"/>
      <c r="I106" s="134"/>
    </row>
    <row r="107" spans="1:9" hidden="1" x14ac:dyDescent="0.2">
      <c r="A107" s="147"/>
      <c r="B107" s="148"/>
      <c r="C107" s="148"/>
      <c r="D107" s="148"/>
      <c r="E107" s="148"/>
      <c r="F107" s="148"/>
      <c r="G107" s="149"/>
      <c r="H107" s="134"/>
      <c r="I107" s="134"/>
    </row>
    <row r="108" spans="1:9" ht="25.5" x14ac:dyDescent="0.2">
      <c r="A108" s="121" t="s">
        <v>294</v>
      </c>
      <c r="B108" s="121" t="s">
        <v>315</v>
      </c>
      <c r="C108" s="122">
        <v>0.2</v>
      </c>
      <c r="D108" s="122">
        <v>5</v>
      </c>
      <c r="E108" s="123">
        <v>1</v>
      </c>
      <c r="F108" s="122">
        <f>C108*D108</f>
        <v>1</v>
      </c>
      <c r="G108" s="122">
        <f>E108*C108</f>
        <v>0.2</v>
      </c>
      <c r="H108" s="136"/>
      <c r="I108" s="136"/>
    </row>
    <row r="109" spans="1:9" ht="38.25" x14ac:dyDescent="0.2">
      <c r="A109" s="121" t="s">
        <v>295</v>
      </c>
      <c r="B109" s="121" t="s">
        <v>316</v>
      </c>
      <c r="C109" s="122">
        <v>0.1</v>
      </c>
      <c r="D109" s="122">
        <v>5</v>
      </c>
      <c r="E109" s="123">
        <v>5</v>
      </c>
      <c r="F109" s="122">
        <f t="shared" ref="F109:F115" si="14">C109*D109</f>
        <v>0.5</v>
      </c>
      <c r="G109" s="122">
        <f t="shared" ref="G109:G115" si="15">E109*C109</f>
        <v>0.5</v>
      </c>
      <c r="H109" s="137"/>
      <c r="I109" s="137"/>
    </row>
    <row r="110" spans="1:9" x14ac:dyDescent="0.2">
      <c r="A110" s="121" t="s">
        <v>296</v>
      </c>
      <c r="B110" s="121" t="s">
        <v>297</v>
      </c>
      <c r="C110" s="122">
        <v>0.05</v>
      </c>
      <c r="D110" s="122">
        <v>5</v>
      </c>
      <c r="E110" s="123">
        <v>5</v>
      </c>
      <c r="F110" s="122">
        <f t="shared" si="14"/>
        <v>0.25</v>
      </c>
      <c r="G110" s="122">
        <f t="shared" si="15"/>
        <v>0.25</v>
      </c>
      <c r="H110" s="137"/>
      <c r="I110" s="137"/>
    </row>
    <row r="111" spans="1:9" ht="25.5" x14ac:dyDescent="0.2">
      <c r="A111" s="121" t="s">
        <v>298</v>
      </c>
      <c r="B111" s="121" t="s">
        <v>317</v>
      </c>
      <c r="C111" s="122">
        <v>0.2</v>
      </c>
      <c r="D111" s="122">
        <v>5</v>
      </c>
      <c r="E111" s="122">
        <v>5</v>
      </c>
      <c r="F111" s="122">
        <f t="shared" si="14"/>
        <v>1</v>
      </c>
      <c r="G111" s="122">
        <f t="shared" si="15"/>
        <v>1</v>
      </c>
      <c r="H111" s="137"/>
      <c r="I111" s="137"/>
    </row>
    <row r="112" spans="1:9" x14ac:dyDescent="0.2">
      <c r="A112" s="121" t="s">
        <v>299</v>
      </c>
      <c r="B112" s="121" t="s">
        <v>318</v>
      </c>
      <c r="C112" s="122">
        <v>0.1</v>
      </c>
      <c r="D112" s="122">
        <v>5</v>
      </c>
      <c r="E112" s="122">
        <v>5</v>
      </c>
      <c r="F112" s="122">
        <f t="shared" si="14"/>
        <v>0.5</v>
      </c>
      <c r="G112" s="122">
        <f t="shared" si="15"/>
        <v>0.5</v>
      </c>
      <c r="H112" s="137"/>
      <c r="I112" s="137"/>
    </row>
    <row r="113" spans="1:9" x14ac:dyDescent="0.2">
      <c r="A113" s="121" t="s">
        <v>300</v>
      </c>
      <c r="B113" s="121" t="s">
        <v>319</v>
      </c>
      <c r="C113" s="122">
        <v>0.1</v>
      </c>
      <c r="D113" s="122">
        <v>5</v>
      </c>
      <c r="E113" s="122">
        <v>5</v>
      </c>
      <c r="F113" s="122">
        <f t="shared" si="14"/>
        <v>0.5</v>
      </c>
      <c r="G113" s="122">
        <f t="shared" si="15"/>
        <v>0.5</v>
      </c>
      <c r="H113" s="137"/>
      <c r="I113" s="137"/>
    </row>
    <row r="114" spans="1:9" ht="43.5" customHeight="1" x14ac:dyDescent="0.2">
      <c r="A114" s="121" t="s">
        <v>301</v>
      </c>
      <c r="B114" s="121" t="s">
        <v>320</v>
      </c>
      <c r="C114" s="122">
        <v>0.05</v>
      </c>
      <c r="D114" s="122">
        <v>5</v>
      </c>
      <c r="E114" s="123">
        <v>1</v>
      </c>
      <c r="F114" s="122">
        <f t="shared" si="14"/>
        <v>0.25</v>
      </c>
      <c r="G114" s="122">
        <f t="shared" si="15"/>
        <v>0.05</v>
      </c>
      <c r="H114" s="137"/>
      <c r="I114" s="137"/>
    </row>
    <row r="115" spans="1:9" ht="25.5" x14ac:dyDescent="0.2">
      <c r="A115" s="121" t="s">
        <v>302</v>
      </c>
      <c r="B115" s="121" t="s">
        <v>303</v>
      </c>
      <c r="C115" s="122">
        <v>0.2</v>
      </c>
      <c r="D115" s="122">
        <v>5</v>
      </c>
      <c r="E115" s="123">
        <v>1</v>
      </c>
      <c r="F115" s="122">
        <f t="shared" si="14"/>
        <v>1</v>
      </c>
      <c r="G115" s="122">
        <f t="shared" si="15"/>
        <v>0.2</v>
      </c>
      <c r="H115" s="138"/>
      <c r="I115" s="138"/>
    </row>
    <row r="116" spans="1:9" x14ac:dyDescent="0.2">
      <c r="A116" s="134" t="s">
        <v>304</v>
      </c>
      <c r="B116" s="134"/>
      <c r="C116" s="122">
        <v>1</v>
      </c>
      <c r="D116" s="122" t="s">
        <v>305</v>
      </c>
      <c r="E116" s="122" t="s">
        <v>306</v>
      </c>
      <c r="F116" s="122">
        <f>SUM(F108:F115)</f>
        <v>5</v>
      </c>
      <c r="G116" s="122">
        <f>SUM(G108:G115)</f>
        <v>3.2</v>
      </c>
      <c r="H116" s="124">
        <f>G116/F116%</f>
        <v>64</v>
      </c>
      <c r="I116" s="124">
        <v>1</v>
      </c>
    </row>
  </sheetData>
  <mergeCells count="65">
    <mergeCell ref="A1:I1"/>
    <mergeCell ref="A2:I2"/>
    <mergeCell ref="A3:I3"/>
    <mergeCell ref="A5:A19"/>
    <mergeCell ref="B5:B19"/>
    <mergeCell ref="C5:I5"/>
    <mergeCell ref="C6:C19"/>
    <mergeCell ref="D6:E14"/>
    <mergeCell ref="F6:G14"/>
    <mergeCell ref="H6:H19"/>
    <mergeCell ref="I6:I19"/>
    <mergeCell ref="D15:E15"/>
    <mergeCell ref="F15:G15"/>
    <mergeCell ref="D16:D19"/>
    <mergeCell ref="E16:E19"/>
    <mergeCell ref="F16:F19"/>
    <mergeCell ref="G16:G19"/>
    <mergeCell ref="A44:B44"/>
    <mergeCell ref="A21:G23"/>
    <mergeCell ref="H21:H23"/>
    <mergeCell ref="I21:I23"/>
    <mergeCell ref="H24:H31"/>
    <mergeCell ref="I24:I31"/>
    <mergeCell ref="A32:B32"/>
    <mergeCell ref="A33:G35"/>
    <mergeCell ref="H33:H35"/>
    <mergeCell ref="I33:I35"/>
    <mergeCell ref="H36:H43"/>
    <mergeCell ref="I36:I43"/>
    <mergeCell ref="A68:B68"/>
    <mergeCell ref="A45:G47"/>
    <mergeCell ref="H45:H47"/>
    <mergeCell ref="I45:I47"/>
    <mergeCell ref="H48:H55"/>
    <mergeCell ref="I48:I55"/>
    <mergeCell ref="A56:B56"/>
    <mergeCell ref="A57:G59"/>
    <mergeCell ref="H57:H59"/>
    <mergeCell ref="I57:I59"/>
    <mergeCell ref="H60:H67"/>
    <mergeCell ref="I60:I67"/>
    <mergeCell ref="A92:B92"/>
    <mergeCell ref="A69:G71"/>
    <mergeCell ref="H69:H71"/>
    <mergeCell ref="I69:I71"/>
    <mergeCell ref="H72:H79"/>
    <mergeCell ref="I72:I79"/>
    <mergeCell ref="A80:B80"/>
    <mergeCell ref="A81:G83"/>
    <mergeCell ref="H81:H83"/>
    <mergeCell ref="I81:I83"/>
    <mergeCell ref="H84:H91"/>
    <mergeCell ref="I84:I91"/>
    <mergeCell ref="A116:B116"/>
    <mergeCell ref="A93:G95"/>
    <mergeCell ref="H93:H95"/>
    <mergeCell ref="I93:I95"/>
    <mergeCell ref="H96:H103"/>
    <mergeCell ref="I96:I103"/>
    <mergeCell ref="A104:B104"/>
    <mergeCell ref="A105:G107"/>
    <mergeCell ref="H105:H107"/>
    <mergeCell ref="I105:I107"/>
    <mergeCell ref="H108:H115"/>
    <mergeCell ref="I108:I115"/>
  </mergeCells>
  <pageMargins left="0.51181102362204722" right="0" top="0.35433070866141736" bottom="0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Бюджет</vt:lpstr>
      <vt:lpstr>Лист1</vt:lpstr>
      <vt:lpstr>Лист2</vt:lpstr>
      <vt:lpstr>03.10.2014</vt:lpstr>
      <vt:lpstr>Лист3</vt:lpstr>
      <vt:lpstr>для депутатов</vt:lpstr>
      <vt:lpstr>2015 год</vt:lpstr>
      <vt:lpstr>Бюджет!APPT</vt:lpstr>
      <vt:lpstr>Бюджет!FIO</vt:lpstr>
      <vt:lpstr>Бюджет!SIGN</vt:lpstr>
      <vt:lpstr>'03.10.2014'!Заголовки_для_печати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Елена Ивановна</cp:lastModifiedBy>
  <cp:lastPrinted>2016-03-01T03:34:54Z</cp:lastPrinted>
  <dcterms:created xsi:type="dcterms:W3CDTF">2002-03-11T10:22:12Z</dcterms:created>
  <dcterms:modified xsi:type="dcterms:W3CDTF">2017-03-01T04:30:07Z</dcterms:modified>
</cp:coreProperties>
</file>