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5300" windowHeight="8010" tabRatio="827" activeTab="6"/>
  </bookViews>
  <sheets>
    <sheet name="исполн.дох." sheetId="1" r:id="rId1"/>
    <sheet name="исполн.расх." sheetId="2" r:id="rId2"/>
    <sheet name="рост доходов" sheetId="3" r:id="rId3"/>
    <sheet name="невыясн.пост." sheetId="4" r:id="rId4"/>
    <sheet name="соблюд.сроков" sheetId="5" r:id="rId5"/>
    <sheet name="рост задолженности" sheetId="6" r:id="rId6"/>
    <sheet name="уд.вес Кт" sheetId="7" r:id="rId7"/>
    <sheet name="уд.вес Дт" sheetId="8" r:id="rId8"/>
    <sheet name="итог" sheetId="9" r:id="rId9"/>
  </sheets>
  <definedNames/>
  <calcPr fullCalcOnLoad="1"/>
</workbook>
</file>

<file path=xl/sharedStrings.xml><?xml version="1.0" encoding="utf-8"?>
<sst xmlns="http://schemas.openxmlformats.org/spreadsheetml/2006/main" count="536" uniqueCount="169">
  <si>
    <t>г.Соликамск</t>
  </si>
  <si>
    <t>г.Кудымкар</t>
  </si>
  <si>
    <t>Кудымкарский район</t>
  </si>
  <si>
    <t>Гайнский район</t>
  </si>
  <si>
    <t>Косинский район</t>
  </si>
  <si>
    <t>Кочевский район</t>
  </si>
  <si>
    <t>Юрлинский район</t>
  </si>
  <si>
    <t>Юсьвинский район</t>
  </si>
  <si>
    <t>место</t>
  </si>
  <si>
    <t>Наименование источника</t>
  </si>
  <si>
    <t>п. Звездный</t>
  </si>
  <si>
    <t>г.Лысьва</t>
  </si>
  <si>
    <t>г.Чайковский</t>
  </si>
  <si>
    <t>г.Чусовой</t>
  </si>
  <si>
    <t>район Бардымский</t>
  </si>
  <si>
    <t>Березовский</t>
  </si>
  <si>
    <t>Б-Сосновский</t>
  </si>
  <si>
    <t>Верещагинский</t>
  </si>
  <si>
    <t>Горнозаводский</t>
  </si>
  <si>
    <t>Еловский</t>
  </si>
  <si>
    <t>Ильинский</t>
  </si>
  <si>
    <t>Карагайский</t>
  </si>
  <si>
    <t>Кишертский</t>
  </si>
  <si>
    <t>Куединский</t>
  </si>
  <si>
    <t>Кунгурский</t>
  </si>
  <si>
    <t>Красновишерский</t>
  </si>
  <si>
    <t>Нытвенский</t>
  </si>
  <si>
    <t>Октябрьский</t>
  </si>
  <si>
    <t>Осинский</t>
  </si>
  <si>
    <t>Ординский</t>
  </si>
  <si>
    <t>Оханский</t>
  </si>
  <si>
    <t>Очерский</t>
  </si>
  <si>
    <t>Пермский</t>
  </si>
  <si>
    <t>Сивинский</t>
  </si>
  <si>
    <t>Соликамский</t>
  </si>
  <si>
    <t>Суксунский</t>
  </si>
  <si>
    <t>Усольский</t>
  </si>
  <si>
    <t>Уинский</t>
  </si>
  <si>
    <t>Частинский</t>
  </si>
  <si>
    <t>Чердынский</t>
  </si>
  <si>
    <t>Чернушинский</t>
  </si>
  <si>
    <t>уд.вес кредиторской задолженности в общем объеме расходов</t>
  </si>
  <si>
    <t>ИТОГО</t>
  </si>
  <si>
    <t>итоговый рейтинг</t>
  </si>
  <si>
    <t>Рост (снижение)</t>
  </si>
  <si>
    <t>рейтинг по темпу роста</t>
  </si>
  <si>
    <t>доля %</t>
  </si>
  <si>
    <t>рейтинг по долям</t>
  </si>
  <si>
    <t>Лысьвенский МР</t>
  </si>
  <si>
    <t>Соликамский ГО</t>
  </si>
  <si>
    <t>Чайковский МР</t>
  </si>
  <si>
    <t>Чусовской МР</t>
  </si>
  <si>
    <t>Бардымский МР</t>
  </si>
  <si>
    <t>Березовский МР</t>
  </si>
  <si>
    <t>Большесосновский МР</t>
  </si>
  <si>
    <t>Верещагинский МР</t>
  </si>
  <si>
    <t>Горнозаводский МР</t>
  </si>
  <si>
    <t>Еловский МР</t>
  </si>
  <si>
    <t>Ильинский МР</t>
  </si>
  <si>
    <t>Карагайский МР</t>
  </si>
  <si>
    <t>Кишертский МР</t>
  </si>
  <si>
    <t>Куединский МР</t>
  </si>
  <si>
    <t>Кунгурский МР</t>
  </si>
  <si>
    <t>Красновишерский МР</t>
  </si>
  <si>
    <t>Нытвенский МР</t>
  </si>
  <si>
    <t>Октябрьский МР</t>
  </si>
  <si>
    <t>Осинский МР</t>
  </si>
  <si>
    <t>Ординский МР</t>
  </si>
  <si>
    <t>Оханский МР</t>
  </si>
  <si>
    <t>Очерский МР</t>
  </si>
  <si>
    <t>Пермский МР</t>
  </si>
  <si>
    <t>Сивинский МР</t>
  </si>
  <si>
    <t>Соликамский МР</t>
  </si>
  <si>
    <t>Суксунский МР</t>
  </si>
  <si>
    <t>Усольский МР</t>
  </si>
  <si>
    <t>Уинский МР</t>
  </si>
  <si>
    <t>Частинский МР</t>
  </si>
  <si>
    <t>Чердынский МР</t>
  </si>
  <si>
    <t>Чернушинский МР</t>
  </si>
  <si>
    <t xml:space="preserve">ГО ЗАТО "Звездный" </t>
  </si>
  <si>
    <t>Кудымкарский МР</t>
  </si>
  <si>
    <t>Юсьвинский МР</t>
  </si>
  <si>
    <t>Юрлинский МР</t>
  </si>
  <si>
    <t>Кочевский МР</t>
  </si>
  <si>
    <t>Гайнский МР</t>
  </si>
  <si>
    <t>Кудымкарский ГО</t>
  </si>
  <si>
    <t>рост фактического объема налогов</t>
  </si>
  <si>
    <t>уд.вес дебиторской задолженности в общем объеме расходов</t>
  </si>
  <si>
    <t>рейтинг</t>
  </si>
  <si>
    <t>2005</t>
  </si>
  <si>
    <t>2006</t>
  </si>
  <si>
    <t>Итого</t>
  </si>
  <si>
    <t>Рейтинг</t>
  </si>
  <si>
    <t>рейтинг по темпу роста доходов</t>
  </si>
  <si>
    <t>Соликамск ГО</t>
  </si>
  <si>
    <t>Б-Сосновский МР</t>
  </si>
  <si>
    <t>Звездный ГО</t>
  </si>
  <si>
    <t>Косинский МР</t>
  </si>
  <si>
    <t>Кудымкар ГО</t>
  </si>
  <si>
    <t>исполнено к уточн.кварт. плану</t>
  </si>
  <si>
    <t>исполнено к уточн.год. плану</t>
  </si>
  <si>
    <t>кредит.зад-ть</t>
  </si>
  <si>
    <t>в т.ч. ФСР</t>
  </si>
  <si>
    <t>дебит.зад-ть</t>
  </si>
  <si>
    <t>исполнено к уточ. кварт.плану</t>
  </si>
  <si>
    <t>рейтинг по исп. кварт. плана</t>
  </si>
  <si>
    <t>рейтинг по исп.кварт. плана</t>
  </si>
  <si>
    <t xml:space="preserve">*- Под налоговыми и неналоговыми доходами в отмеченных формулах расчета следует понимать налоговые и неналоговые доходы, за исключением невыясненных поступлений </t>
  </si>
  <si>
    <t>Итоговый рейтинг</t>
  </si>
  <si>
    <t>Сводная бухгалтерская отчетность автономных и бюджетных учреждений</t>
  </si>
  <si>
    <t>*- Под налоговыми и неналоговыми доходами в отмеченных формулах расчета следует понимать налоговые и неналоговые доходы за исключением невыясненных поступлений.</t>
  </si>
  <si>
    <t>доля невыясн. поступлений в объеме нал и ненал. доходов</t>
  </si>
  <si>
    <t xml:space="preserve">14МО </t>
  </si>
  <si>
    <t>Осинское городское</t>
  </si>
  <si>
    <t xml:space="preserve">Верхнедавыдовское </t>
  </si>
  <si>
    <t>Горское</t>
  </si>
  <si>
    <t>Гремячинское</t>
  </si>
  <si>
    <t>Комаровское</t>
  </si>
  <si>
    <t>Крыловское</t>
  </si>
  <si>
    <t>Новозалесновское</t>
  </si>
  <si>
    <t>Паклинское</t>
  </si>
  <si>
    <t>Пальское</t>
  </si>
  <si>
    <t>А</t>
  </si>
  <si>
    <t>Наименование поселений</t>
  </si>
  <si>
    <t>НАЛОГОВЫЕ И НЕНАЛОГОВЫЕ ДОХОДЫ, тыс.руб.</t>
  </si>
  <si>
    <t>Итого задолженность в бюджеты различных уровней, тыс.руб.</t>
  </si>
  <si>
    <t>нал. и ненал.дох. (поступление) факт,                       тыс.руб.</t>
  </si>
  <si>
    <t>нал. и ненал.дох. (поступление) факт,            тыс.руб.</t>
  </si>
  <si>
    <t>100 - 5 гр</t>
  </si>
  <si>
    <t>РАСХОДЫ БЮДЖЕТА - ИТОГО, тыс.руб.</t>
  </si>
  <si>
    <t>НЕВЫЯСНЕННЫЕ ПОСТУПЛЕНИЯ, тыс.руб.</t>
  </si>
  <si>
    <t>1 гр + …6 гр</t>
  </si>
  <si>
    <t>4 гр - 1 гр</t>
  </si>
  <si>
    <t>2 гр / 1 гр * 100</t>
  </si>
  <si>
    <t>3 гр / 1 гр * 100</t>
  </si>
  <si>
    <t>3 гр / 2 гр * 100</t>
  </si>
  <si>
    <t>7 гр / 8 гр * 100</t>
  </si>
  <si>
    <t>1 гр / 2 гр * 100</t>
  </si>
  <si>
    <t>4 гр / 5 гр * 100</t>
  </si>
  <si>
    <t>4 гр / 1 гр * 100</t>
  </si>
  <si>
    <t xml:space="preserve">Приложение 1 к Соглашению о взаимодействии между ФАУ и поселением </t>
  </si>
  <si>
    <t>Отчет об исполнении бюджета МО (квартальный отчет)</t>
  </si>
  <si>
    <t>Информация о расходах бюджета МО за 1 квартал, 1 полугодие, 9 месяцев, год (бюджет развития, тек.расходов), расшифровка бюджета развития</t>
  </si>
  <si>
    <t>Отчет о просроченной кредиторской и дебиторской задолженности</t>
  </si>
  <si>
    <t>Отчет по ЖКУ</t>
  </si>
  <si>
    <t>Отчет 90н (воинский учет)</t>
  </si>
  <si>
    <t>Справочная таблица к отчету об исполнении бюджета МО (форма 487)</t>
  </si>
  <si>
    <t>2012-2013</t>
  </si>
  <si>
    <t>2014</t>
  </si>
  <si>
    <t>нев.пост</t>
  </si>
  <si>
    <t xml:space="preserve">рейтинг по исполнению плана </t>
  </si>
  <si>
    <t>2015</t>
  </si>
  <si>
    <t>темп роста 01.01.2016 к 01.01.2015</t>
  </si>
  <si>
    <t xml:space="preserve">уточ. план   2017 год </t>
  </si>
  <si>
    <t xml:space="preserve">уточ.год. план 2017 </t>
  </si>
  <si>
    <t>2008-2011</t>
  </si>
  <si>
    <t>2016</t>
  </si>
  <si>
    <t>на 01.01.2017</t>
  </si>
  <si>
    <t>2017                             расходы бюджета (уточ.год.план), тыс.руб.</t>
  </si>
  <si>
    <t xml:space="preserve">уточ.план за 1 пол. 2017 года </t>
  </si>
  <si>
    <t>исполнение за 1 пол. 2017 года</t>
  </si>
  <si>
    <t>уточ.план за 1 пол. 2017</t>
  </si>
  <si>
    <t>исполнение за 1 пол. 2017</t>
  </si>
  <si>
    <t>исполнение за 1 пол. 2016</t>
  </si>
  <si>
    <t>1 пол. 2017</t>
  </si>
  <si>
    <t>на 01.07.2017</t>
  </si>
  <si>
    <t>Итоговый рейтинг интегральной оценки качества управления муниципальными финансами поселений в Осинском муниципальном районе за 1 полугодие 2017 года</t>
  </si>
  <si>
    <t>просроченная дебиторская задолженность на 01.07.2017, тыс.руб.</t>
  </si>
  <si>
    <t>просроченная кредиторская задолженность на 01.07.2017, тыс.руб.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</si>
</sst>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%"/>
    <numFmt numFmtId="170" formatCode="0.0000"/>
    <numFmt numFmtId="171" formatCode="0.000"/>
    <numFmt numFmtId="172" formatCode="\$#,##0\ ;\(\$#,##0\)"/>
    <numFmt numFmtId="173" formatCode="0.000000"/>
    <numFmt numFmtId="174" formatCode="0.00000"/>
    <numFmt numFmtId="175" formatCode="0.0"/>
    <numFmt numFmtId="176" formatCode="0.000%"/>
    <numFmt numFmtId="177" formatCode="#,##0.000"/>
    <numFmt numFmtId="178" formatCode="0.00000000"/>
    <numFmt numFmtId="179" formatCode="0.0000000"/>
    <numFmt numFmtId="180" formatCode="0.0000%"/>
    <numFmt numFmtId="181" formatCode="0.00000%"/>
    <numFmt numFmtId="182" formatCode="0.000000%"/>
    <numFmt numFmtId="183" formatCode="#,##0.0000"/>
    <numFmt numFmtId="184" formatCode="#,##0.00000"/>
    <numFmt numFmtId="185" formatCode="0.0000000%"/>
    <numFmt numFmtId="186" formatCode="0.00000000%"/>
    <numFmt numFmtId="187" formatCode="0.000000000%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MS Sans Serif"/>
      <family val="2"/>
    </font>
    <font>
      <b/>
      <sz val="10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1" applyNumberFormat="0" applyFon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2" fontId="1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15" xfId="0" applyNumberFormat="1" applyBorder="1" applyAlignment="1">
      <alignment horizontal="left"/>
    </xf>
    <xf numFmtId="0" fontId="0" fillId="0" borderId="12" xfId="0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3" fontId="0" fillId="0" borderId="11" xfId="0" applyNumberForma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68" fontId="0" fillId="0" borderId="19" xfId="0" applyNumberFormat="1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Border="1" applyAlignment="1">
      <alignment/>
    </xf>
    <xf numFmtId="3" fontId="0" fillId="0" borderId="19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0" fillId="0" borderId="0" xfId="0" applyFont="1" applyAlignment="1">
      <alignment/>
    </xf>
    <xf numFmtId="3" fontId="0" fillId="0" borderId="19" xfId="0" applyNumberFormat="1" applyFont="1" applyBorder="1" applyAlignment="1">
      <alignment horizontal="center"/>
    </xf>
    <xf numFmtId="0" fontId="0" fillId="0" borderId="0" xfId="0" applyNumberFormat="1" applyFill="1" applyBorder="1" applyAlignment="1">
      <alignment wrapText="1"/>
    </xf>
    <xf numFmtId="168" fontId="8" fillId="0" borderId="18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 wrapText="1"/>
    </xf>
    <xf numFmtId="0" fontId="0" fillId="0" borderId="0" xfId="0" applyFont="1" applyBorder="1" applyAlignment="1">
      <alignment/>
    </xf>
    <xf numFmtId="10" fontId="0" fillId="0" borderId="22" xfId="66" applyNumberFormat="1" applyFont="1" applyBorder="1" applyAlignment="1">
      <alignment horizontal="center"/>
    </xf>
    <xf numFmtId="10" fontId="8" fillId="0" borderId="23" xfId="66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9" fontId="0" fillId="0" borderId="11" xfId="66" applyFont="1" applyBorder="1" applyAlignment="1">
      <alignment/>
    </xf>
    <xf numFmtId="9" fontId="0" fillId="0" borderId="11" xfId="66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4" xfId="0" applyFont="1" applyFill="1" applyBorder="1" applyAlignment="1">
      <alignment horizontal="center"/>
    </xf>
    <xf numFmtId="169" fontId="10" fillId="0" borderId="11" xfId="66" applyNumberFormat="1" applyFont="1" applyBorder="1" applyAlignment="1">
      <alignment horizontal="center"/>
    </xf>
    <xf numFmtId="169" fontId="10" fillId="0" borderId="21" xfId="66" applyNumberFormat="1" applyFont="1" applyBorder="1" applyAlignment="1">
      <alignment horizontal="center"/>
    </xf>
    <xf numFmtId="169" fontId="9" fillId="0" borderId="25" xfId="66" applyNumberFormat="1" applyFont="1" applyFill="1" applyBorder="1" applyAlignment="1">
      <alignment horizontal="center"/>
    </xf>
    <xf numFmtId="169" fontId="9" fillId="0" borderId="26" xfId="66" applyNumberFormat="1" applyFont="1" applyBorder="1" applyAlignment="1">
      <alignment horizontal="center"/>
    </xf>
    <xf numFmtId="9" fontId="0" fillId="0" borderId="0" xfId="0" applyNumberFormat="1" applyAlignment="1">
      <alignment/>
    </xf>
    <xf numFmtId="168" fontId="0" fillId="0" borderId="0" xfId="66" applyNumberFormat="1" applyFont="1" applyBorder="1" applyAlignment="1">
      <alignment/>
    </xf>
    <xf numFmtId="168" fontId="0" fillId="0" borderId="0" xfId="66" applyNumberFormat="1" applyFont="1" applyBorder="1" applyAlignment="1">
      <alignment/>
    </xf>
    <xf numFmtId="0" fontId="0" fillId="0" borderId="0" xfId="0" applyFont="1" applyBorder="1" applyAlignment="1">
      <alignment/>
    </xf>
    <xf numFmtId="168" fontId="0" fillId="0" borderId="0" xfId="66" applyNumberFormat="1" applyFont="1" applyFill="1" applyBorder="1" applyAlignment="1">
      <alignment/>
    </xf>
    <xf numFmtId="168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NumberFormat="1" applyFill="1" applyBorder="1" applyAlignment="1">
      <alignment horizontal="left" wrapText="1"/>
    </xf>
    <xf numFmtId="3" fontId="0" fillId="0" borderId="19" xfId="0" applyNumberFormat="1" applyBorder="1" applyAlignment="1">
      <alignment/>
    </xf>
    <xf numFmtId="3" fontId="0" fillId="0" borderId="27" xfId="0" applyNumberFormat="1" applyFont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169" fontId="10" fillId="0" borderId="22" xfId="66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NumberFormat="1" applyBorder="1" applyAlignment="1">
      <alignment horizontal="left"/>
    </xf>
    <xf numFmtId="3" fontId="0" fillId="34" borderId="11" xfId="0" applyNumberFormat="1" applyFill="1" applyBorder="1" applyAlignment="1">
      <alignment/>
    </xf>
    <xf numFmtId="0" fontId="0" fillId="34" borderId="17" xfId="0" applyFill="1" applyBorder="1" applyAlignment="1">
      <alignment/>
    </xf>
    <xf numFmtId="9" fontId="0" fillId="0" borderId="11" xfId="66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28" xfId="0" applyNumberFormat="1" applyFont="1" applyBorder="1" applyAlignment="1">
      <alignment horizontal="center"/>
    </xf>
    <xf numFmtId="0" fontId="0" fillId="0" borderId="29" xfId="0" applyNumberFormat="1" applyBorder="1" applyAlignment="1">
      <alignment horizontal="left"/>
    </xf>
    <xf numFmtId="9" fontId="8" fillId="0" borderId="30" xfId="66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1" xfId="0" applyNumberFormat="1" applyFill="1" applyBorder="1" applyAlignment="1">
      <alignment horizontal="left"/>
    </xf>
    <xf numFmtId="1" fontId="0" fillId="0" borderId="11" xfId="0" applyNumberFormat="1" applyFill="1" applyBorder="1" applyAlignment="1">
      <alignment/>
    </xf>
    <xf numFmtId="169" fontId="0" fillId="0" borderId="11" xfId="66" applyNumberFormat="1" applyFont="1" applyBorder="1" applyAlignment="1">
      <alignment/>
    </xf>
    <xf numFmtId="169" fontId="0" fillId="0" borderId="11" xfId="66" applyNumberFormat="1" applyFont="1" applyFill="1" applyBorder="1" applyAlignment="1">
      <alignment/>
    </xf>
    <xf numFmtId="0" fontId="0" fillId="0" borderId="13" xfId="0" applyNumberFormat="1" applyFill="1" applyBorder="1" applyAlignment="1">
      <alignment horizontal="left"/>
    </xf>
    <xf numFmtId="2" fontId="0" fillId="0" borderId="11" xfId="0" applyNumberFormat="1" applyFill="1" applyBorder="1" applyAlignment="1">
      <alignment/>
    </xf>
    <xf numFmtId="10" fontId="0" fillId="0" borderId="11" xfId="66" applyNumberFormat="1" applyFont="1" applyBorder="1" applyAlignment="1">
      <alignment/>
    </xf>
    <xf numFmtId="1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176" fontId="0" fillId="0" borderId="22" xfId="0" applyNumberFormat="1" applyBorder="1" applyAlignment="1">
      <alignment horizontal="center"/>
    </xf>
    <xf numFmtId="180" fontId="0" fillId="0" borderId="22" xfId="0" applyNumberFormat="1" applyBorder="1" applyAlignment="1">
      <alignment horizontal="center"/>
    </xf>
    <xf numFmtId="3" fontId="0" fillId="34" borderId="16" xfId="0" applyNumberForma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0" fillId="0" borderId="31" xfId="0" applyNumberFormat="1" applyFill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9" fontId="0" fillId="0" borderId="32" xfId="66" applyFont="1" applyFill="1" applyBorder="1" applyAlignment="1">
      <alignment horizontal="center" vertical="center" wrapText="1"/>
    </xf>
    <xf numFmtId="169" fontId="0" fillId="0" borderId="11" xfId="66" applyNumberFormat="1" applyFont="1" applyBorder="1" applyAlignment="1">
      <alignment horizontal="center"/>
    </xf>
    <xf numFmtId="10" fontId="0" fillId="0" borderId="11" xfId="66" applyNumberFormat="1" applyFont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169" fontId="0" fillId="0" borderId="11" xfId="66" applyNumberFormat="1" applyFont="1" applyFill="1" applyBorder="1" applyAlignment="1">
      <alignment horizontal="center"/>
    </xf>
    <xf numFmtId="169" fontId="8" fillId="0" borderId="11" xfId="66" applyNumberFormat="1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169" fontId="0" fillId="0" borderId="22" xfId="66" applyNumberFormat="1" applyFont="1" applyBorder="1" applyAlignment="1">
      <alignment horizontal="center"/>
    </xf>
    <xf numFmtId="169" fontId="0" fillId="0" borderId="33" xfId="66" applyNumberFormat="1" applyFont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34" borderId="17" xfId="0" applyNumberFormat="1" applyFill="1" applyBorder="1" applyAlignment="1">
      <alignment horizontal="center"/>
    </xf>
    <xf numFmtId="169" fontId="0" fillId="0" borderId="34" xfId="66" applyNumberFormat="1" applyFont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169" fontId="8" fillId="0" borderId="23" xfId="66" applyNumberFormat="1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35" xfId="0" applyNumberFormat="1" applyBorder="1" applyAlignment="1">
      <alignment horizontal="center" vertical="center" wrapText="1"/>
    </xf>
    <xf numFmtId="49" fontId="0" fillId="0" borderId="36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0" fontId="8" fillId="0" borderId="21" xfId="0" applyFont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2" fontId="0" fillId="0" borderId="3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37" xfId="0" applyNumberFormat="1" applyFill="1" applyBorder="1" applyAlignment="1">
      <alignment horizontal="center" vertical="center" wrapText="1"/>
    </xf>
    <xf numFmtId="9" fontId="0" fillId="0" borderId="38" xfId="0" applyNumberForma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10" fontId="0" fillId="0" borderId="11" xfId="66" applyNumberFormat="1" applyFont="1" applyFill="1" applyBorder="1" applyAlignment="1">
      <alignment horizontal="center"/>
    </xf>
    <xf numFmtId="10" fontId="0" fillId="0" borderId="11" xfId="66" applyNumberFormat="1" applyFont="1" applyFill="1" applyBorder="1" applyAlignment="1">
      <alignment/>
    </xf>
    <xf numFmtId="10" fontId="8" fillId="0" borderId="11" xfId="66" applyNumberFormat="1" applyFont="1" applyBorder="1" applyAlignment="1">
      <alignment horizontal="center"/>
    </xf>
    <xf numFmtId="3" fontId="0" fillId="34" borderId="11" xfId="0" applyNumberFormat="1" applyFill="1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68" fontId="0" fillId="0" borderId="21" xfId="0" applyNumberForma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8" fontId="0" fillId="0" borderId="19" xfId="0" applyNumberFormat="1" applyFont="1" applyBorder="1" applyAlignment="1">
      <alignment horizontal="center"/>
    </xf>
    <xf numFmtId="168" fontId="8" fillId="0" borderId="39" xfId="0" applyNumberFormat="1" applyFont="1" applyBorder="1" applyAlignment="1">
      <alignment horizontal="center"/>
    </xf>
    <xf numFmtId="175" fontId="10" fillId="0" borderId="40" xfId="66" applyNumberFormat="1" applyFont="1" applyBorder="1" applyAlignment="1">
      <alignment horizontal="center"/>
    </xf>
    <xf numFmtId="175" fontId="10" fillId="0" borderId="11" xfId="66" applyNumberFormat="1" applyFont="1" applyBorder="1" applyAlignment="1">
      <alignment horizontal="center"/>
    </xf>
    <xf numFmtId="175" fontId="10" fillId="0" borderId="41" xfId="66" applyNumberFormat="1" applyFont="1" applyBorder="1" applyAlignment="1">
      <alignment horizontal="center"/>
    </xf>
    <xf numFmtId="175" fontId="10" fillId="0" borderId="41" xfId="66" applyNumberFormat="1" applyFont="1" applyFill="1" applyBorder="1" applyAlignment="1">
      <alignment horizontal="center"/>
    </xf>
    <xf numFmtId="175" fontId="10" fillId="0" borderId="32" xfId="66" applyNumberFormat="1" applyFont="1" applyBorder="1" applyAlignment="1">
      <alignment horizontal="center"/>
    </xf>
    <xf numFmtId="175" fontId="9" fillId="0" borderId="1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9" fontId="0" fillId="0" borderId="11" xfId="66" applyNumberFormat="1" applyFont="1" applyFill="1" applyBorder="1" applyAlignment="1">
      <alignment horizontal="center"/>
    </xf>
    <xf numFmtId="169" fontId="8" fillId="0" borderId="36" xfId="66" applyNumberFormat="1" applyFont="1" applyBorder="1" applyAlignment="1">
      <alignment horizontal="center"/>
    </xf>
    <xf numFmtId="169" fontId="8" fillId="0" borderId="30" xfId="66" applyNumberFormat="1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12" xfId="0" applyFont="1" applyBorder="1" applyAlignment="1">
      <alignment/>
    </xf>
    <xf numFmtId="175" fontId="10" fillId="0" borderId="27" xfId="0" applyNumberFormat="1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168" fontId="0" fillId="0" borderId="19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8" fontId="0" fillId="0" borderId="21" xfId="0" applyNumberFormat="1" applyFont="1" applyBorder="1" applyAlignment="1">
      <alignment horizontal="center"/>
    </xf>
    <xf numFmtId="10" fontId="0" fillId="0" borderId="43" xfId="66" applyNumberFormat="1" applyFont="1" applyBorder="1" applyAlignment="1">
      <alignment horizontal="center"/>
    </xf>
    <xf numFmtId="10" fontId="8" fillId="0" borderId="12" xfId="66" applyNumberFormat="1" applyFont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0" fillId="0" borderId="29" xfId="0" applyNumberForma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Fill="1" applyAlignment="1">
      <alignment/>
    </xf>
    <xf numFmtId="0" fontId="0" fillId="0" borderId="36" xfId="0" applyNumberFormat="1" applyBorder="1" applyAlignment="1">
      <alignment horizontal="center" vertical="center" wrapText="1"/>
    </xf>
    <xf numFmtId="0" fontId="0" fillId="0" borderId="44" xfId="0" applyNumberFormat="1" applyBorder="1" applyAlignment="1">
      <alignment horizontal="center" vertical="center" wrapText="1"/>
    </xf>
    <xf numFmtId="49" fontId="0" fillId="0" borderId="4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 wrapText="1"/>
    </xf>
    <xf numFmtId="0" fontId="0" fillId="0" borderId="45" xfId="0" applyNumberFormat="1" applyBorder="1" applyAlignment="1">
      <alignment horizontal="center" vertical="center" wrapText="1"/>
    </xf>
    <xf numFmtId="1" fontId="31" fillId="0" borderId="0" xfId="61" applyNumberFormat="1" applyFill="1" applyBorder="1" applyAlignment="1">
      <alignment horizontal="center"/>
      <protection/>
    </xf>
    <xf numFmtId="1" fontId="0" fillId="0" borderId="0" xfId="0" applyNumberFormat="1" applyFill="1" applyAlignment="1">
      <alignment horizontal="center"/>
    </xf>
    <xf numFmtId="3" fontId="0" fillId="0" borderId="46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8" fillId="0" borderId="34" xfId="0" applyFont="1" applyBorder="1" applyAlignment="1">
      <alignment horizontal="center"/>
    </xf>
    <xf numFmtId="168" fontId="0" fillId="0" borderId="19" xfId="0" applyNumberFormat="1" applyFill="1" applyBorder="1" applyAlignment="1">
      <alignment horizontal="center"/>
    </xf>
    <xf numFmtId="168" fontId="0" fillId="0" borderId="11" xfId="0" applyNumberFormat="1" applyFill="1" applyBorder="1" applyAlignment="1">
      <alignment horizontal="center"/>
    </xf>
    <xf numFmtId="168" fontId="0" fillId="0" borderId="19" xfId="0" applyNumberFormat="1" applyFont="1" applyBorder="1" applyAlignment="1">
      <alignment horizontal="center"/>
    </xf>
    <xf numFmtId="0" fontId="13" fillId="0" borderId="0" xfId="0" applyFont="1" applyAlignment="1">
      <alignment/>
    </xf>
    <xf numFmtId="168" fontId="31" fillId="0" borderId="11" xfId="61" applyNumberFormat="1" applyFill="1" applyBorder="1" applyAlignment="1">
      <alignment horizontal="center"/>
      <protection/>
    </xf>
    <xf numFmtId="168" fontId="31" fillId="0" borderId="41" xfId="61" applyNumberFormat="1" applyFill="1" applyBorder="1" applyAlignment="1">
      <alignment horizontal="center"/>
      <protection/>
    </xf>
    <xf numFmtId="168" fontId="31" fillId="0" borderId="41" xfId="61" applyNumberFormat="1" applyFill="1" applyBorder="1" applyAlignment="1">
      <alignment horizontal="right"/>
      <protection/>
    </xf>
    <xf numFmtId="168" fontId="8" fillId="0" borderId="11" xfId="0" applyNumberFormat="1" applyFont="1" applyFill="1" applyBorder="1" applyAlignment="1">
      <alignment horizontal="center"/>
    </xf>
    <xf numFmtId="168" fontId="8" fillId="0" borderId="18" xfId="0" applyNumberFormat="1" applyFont="1" applyFill="1" applyBorder="1" applyAlignment="1">
      <alignment horizontal="center"/>
    </xf>
    <xf numFmtId="168" fontId="31" fillId="0" borderId="13" xfId="61" applyNumberFormat="1" applyFill="1" applyBorder="1" applyAlignment="1">
      <alignment horizontal="center"/>
      <protection/>
    </xf>
    <xf numFmtId="168" fontId="31" fillId="0" borderId="13" xfId="61" applyNumberFormat="1" applyFill="1" applyBorder="1">
      <alignment/>
      <protection/>
    </xf>
    <xf numFmtId="168" fontId="8" fillId="0" borderId="36" xfId="0" applyNumberFormat="1" applyFont="1" applyFill="1" applyBorder="1" applyAlignment="1">
      <alignment horizontal="center"/>
    </xf>
    <xf numFmtId="3" fontId="0" fillId="0" borderId="19" xfId="0" applyNumberFormat="1" applyFill="1" applyBorder="1" applyAlignment="1">
      <alignment/>
    </xf>
    <xf numFmtId="175" fontId="10" fillId="0" borderId="11" xfId="66" applyNumberFormat="1" applyFont="1" applyFill="1" applyBorder="1" applyAlignment="1">
      <alignment horizontal="center"/>
    </xf>
    <xf numFmtId="175" fontId="10" fillId="0" borderId="21" xfId="66" applyNumberFormat="1" applyFont="1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175" fontId="10" fillId="0" borderId="47" xfId="0" applyNumberFormat="1" applyFont="1" applyFill="1" applyBorder="1" applyAlignment="1">
      <alignment horizontal="center"/>
    </xf>
    <xf numFmtId="169" fontId="10" fillId="0" borderId="43" xfId="66" applyNumberFormat="1" applyFont="1" applyFill="1" applyBorder="1" applyAlignment="1">
      <alignment horizontal="center"/>
    </xf>
    <xf numFmtId="175" fontId="9" fillId="0" borderId="15" xfId="0" applyNumberFormat="1" applyFont="1" applyFill="1" applyBorder="1" applyAlignment="1">
      <alignment horizontal="center"/>
    </xf>
    <xf numFmtId="169" fontId="9" fillId="0" borderId="48" xfId="66" applyNumberFormat="1" applyFont="1" applyFill="1" applyBorder="1" applyAlignment="1">
      <alignment horizontal="center"/>
    </xf>
    <xf numFmtId="175" fontId="10" fillId="0" borderId="19" xfId="66" applyNumberFormat="1" applyFont="1" applyBorder="1" applyAlignment="1">
      <alignment horizontal="center"/>
    </xf>
    <xf numFmtId="169" fontId="10" fillId="0" borderId="19" xfId="66" applyNumberFormat="1" applyFont="1" applyBorder="1" applyAlignment="1">
      <alignment horizontal="center"/>
    </xf>
    <xf numFmtId="175" fontId="10" fillId="0" borderId="19" xfId="66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0" fillId="35" borderId="11" xfId="0" applyFill="1" applyBorder="1" applyAlignment="1">
      <alignment horizontal="center"/>
    </xf>
    <xf numFmtId="0" fontId="8" fillId="0" borderId="49" xfId="0" applyFont="1" applyBorder="1" applyAlignment="1">
      <alignment horizont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 wrapText="1"/>
    </xf>
    <xf numFmtId="0" fontId="0" fillId="0" borderId="51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8" fillId="0" borderId="52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0" fillId="0" borderId="53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8" fillId="0" borderId="54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8" fillId="0" borderId="55" xfId="0" applyNumberFormat="1" applyFont="1" applyBorder="1" applyAlignment="1">
      <alignment horizontal="center" vertical="center" wrapText="1"/>
    </xf>
    <xf numFmtId="0" fontId="0" fillId="0" borderId="54" xfId="0" applyNumberFormat="1" applyFill="1" applyBorder="1" applyAlignment="1">
      <alignment horizontal="center" vertical="center" wrapText="1"/>
    </xf>
    <xf numFmtId="0" fontId="0" fillId="0" borderId="34" xfId="0" applyNumberFormat="1" applyFill="1" applyBorder="1" applyAlignment="1">
      <alignment horizontal="center" vertical="center" wrapText="1"/>
    </xf>
    <xf numFmtId="0" fontId="0" fillId="0" borderId="45" xfId="0" applyNumberFormat="1" applyBorder="1" applyAlignment="1">
      <alignment horizontal="center" vertical="center" wrapText="1"/>
    </xf>
    <xf numFmtId="0" fontId="0" fillId="0" borderId="56" xfId="0" applyNumberFormat="1" applyBorder="1" applyAlignment="1">
      <alignment horizontal="center" vertical="center" wrapText="1"/>
    </xf>
    <xf numFmtId="0" fontId="0" fillId="0" borderId="57" xfId="0" applyNumberFormat="1" applyFill="1" applyBorder="1" applyAlignment="1">
      <alignment horizontal="center" vertical="center" wrapText="1"/>
    </xf>
    <xf numFmtId="0" fontId="0" fillId="0" borderId="58" xfId="0" applyNumberFormat="1" applyFill="1" applyBorder="1" applyAlignment="1">
      <alignment horizontal="center" vertical="center" wrapText="1"/>
    </xf>
    <xf numFmtId="0" fontId="8" fillId="0" borderId="59" xfId="0" applyNumberFormat="1" applyFont="1" applyBorder="1" applyAlignment="1">
      <alignment horizontal="center" vertical="center" wrapText="1"/>
    </xf>
    <xf numFmtId="0" fontId="8" fillId="0" borderId="60" xfId="0" applyNumberFormat="1" applyFont="1" applyBorder="1" applyAlignment="1">
      <alignment horizontal="center" vertical="center" wrapText="1"/>
    </xf>
    <xf numFmtId="0" fontId="8" fillId="0" borderId="6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49" xfId="0" applyFont="1" applyBorder="1" applyAlignment="1">
      <alignment horizontal="center" wrapText="1"/>
    </xf>
    <xf numFmtId="0" fontId="13" fillId="0" borderId="0" xfId="0" applyFont="1" applyAlignment="1">
      <alignment horizontal="left" wrapText="1"/>
    </xf>
    <xf numFmtId="0" fontId="8" fillId="0" borderId="50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0" fontId="0" fillId="0" borderId="29" xfId="0" applyNumberFormat="1" applyBorder="1" applyAlignment="1">
      <alignment horizontal="center" vertical="center" wrapText="1"/>
    </xf>
    <xf numFmtId="0" fontId="0" fillId="0" borderId="59" xfId="0" applyNumberFormat="1" applyFill="1" applyBorder="1" applyAlignment="1">
      <alignment horizontal="center" vertical="center" wrapText="1"/>
    </xf>
    <xf numFmtId="0" fontId="0" fillId="0" borderId="44" xfId="0" applyNumberForma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8" fillId="0" borderId="5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2" fontId="10" fillId="0" borderId="51" xfId="0" applyNumberFormat="1" applyFont="1" applyFill="1" applyBorder="1" applyAlignment="1">
      <alignment horizontal="center" vertical="center" wrapText="1"/>
    </xf>
    <xf numFmtId="2" fontId="10" fillId="0" borderId="66" xfId="0" applyNumberFormat="1" applyFont="1" applyFill="1" applyBorder="1" applyAlignment="1">
      <alignment horizontal="center" vertical="center" wrapText="1"/>
    </xf>
    <xf numFmtId="0" fontId="10" fillId="0" borderId="67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9" fillId="0" borderId="5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2" fontId="10" fillId="0" borderId="33" xfId="0" applyNumberFormat="1" applyFont="1" applyFill="1" applyBorder="1" applyAlignment="1">
      <alignment horizontal="center" vertical="center" wrapText="1"/>
    </xf>
    <xf numFmtId="2" fontId="10" fillId="0" borderId="28" xfId="0" applyNumberFormat="1" applyFont="1" applyFill="1" applyBorder="1" applyAlignment="1">
      <alignment horizontal="center" vertical="center" wrapText="1"/>
    </xf>
    <xf numFmtId="0" fontId="0" fillId="0" borderId="33" xfId="0" applyNumberFormat="1" applyBorder="1" applyAlignment="1">
      <alignment horizontal="left"/>
    </xf>
    <xf numFmtId="0" fontId="0" fillId="0" borderId="28" xfId="0" applyNumberFormat="1" applyBorder="1" applyAlignment="1">
      <alignment horizontal="left"/>
    </xf>
    <xf numFmtId="0" fontId="0" fillId="0" borderId="33" xfId="0" applyNumberFormat="1" applyFill="1" applyBorder="1" applyAlignment="1">
      <alignment horizontal="left"/>
    </xf>
    <xf numFmtId="0" fontId="0" fillId="0" borderId="28" xfId="0" applyNumberFormat="1" applyFill="1" applyBorder="1" applyAlignment="1">
      <alignment horizontal="left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Normal_002-rev-wod" xfId="39"/>
    <cellStyle name="Tot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5" sqref="D5:D13"/>
    </sheetView>
  </sheetViews>
  <sheetFormatPr defaultColWidth="9.00390625" defaultRowHeight="12.75"/>
  <cols>
    <col min="1" max="1" width="24.875" style="0" customWidth="1"/>
    <col min="2" max="2" width="13.125" style="0" customWidth="1"/>
    <col min="3" max="3" width="14.25390625" style="11" customWidth="1"/>
    <col min="4" max="4" width="14.125" style="0" customWidth="1"/>
    <col min="5" max="5" width="12.875" style="0" customWidth="1"/>
    <col min="6" max="6" width="14.00390625" style="0" customWidth="1"/>
    <col min="7" max="7" width="10.125" style="0" customWidth="1"/>
    <col min="8" max="8" width="13.625" style="11" customWidth="1"/>
    <col min="9" max="9" width="10.375" style="11" hidden="1" customWidth="1"/>
    <col min="10" max="10" width="8.25390625" style="0" hidden="1" customWidth="1"/>
  </cols>
  <sheetData>
    <row r="1" ht="12.75">
      <c r="H1" s="30"/>
    </row>
    <row r="2" ht="13.5" thickBot="1">
      <c r="H2" s="30"/>
    </row>
    <row r="3" spans="1:11" ht="27.75" customHeight="1">
      <c r="A3" s="215" t="s">
        <v>123</v>
      </c>
      <c r="B3" s="221" t="s">
        <v>124</v>
      </c>
      <c r="C3" s="222"/>
      <c r="D3" s="223"/>
      <c r="E3" s="224" t="s">
        <v>100</v>
      </c>
      <c r="F3" s="219" t="s">
        <v>99</v>
      </c>
      <c r="G3" s="95"/>
      <c r="H3" s="217" t="s">
        <v>150</v>
      </c>
      <c r="I3" s="212" t="s">
        <v>108</v>
      </c>
      <c r="J3" s="211"/>
      <c r="K3" t="s">
        <v>149</v>
      </c>
    </row>
    <row r="4" spans="1:12" ht="36.75" customHeight="1">
      <c r="A4" s="216"/>
      <c r="B4" s="96" t="s">
        <v>153</v>
      </c>
      <c r="C4" s="96" t="s">
        <v>159</v>
      </c>
      <c r="D4" s="96" t="s">
        <v>160</v>
      </c>
      <c r="E4" s="225"/>
      <c r="F4" s="220"/>
      <c r="G4" s="97">
        <v>1</v>
      </c>
      <c r="H4" s="218"/>
      <c r="I4" s="213"/>
      <c r="J4" s="211"/>
      <c r="L4" s="135"/>
    </row>
    <row r="5" spans="1:10" ht="15">
      <c r="A5" s="72" t="s">
        <v>113</v>
      </c>
      <c r="B5" s="187">
        <v>86535.88</v>
      </c>
      <c r="C5" s="187">
        <v>33854.87</v>
      </c>
      <c r="D5" s="187">
        <v>35986.14</v>
      </c>
      <c r="E5" s="98">
        <f>D5/B5</f>
        <v>0.41585224533453635</v>
      </c>
      <c r="F5" s="99">
        <f>D5/C5</f>
        <v>1.0629531290476082</v>
      </c>
      <c r="G5" s="99">
        <f>ABS($G$4-F5)</f>
        <v>0.06295312904760819</v>
      </c>
      <c r="H5" s="100">
        <f>RANK(G5,$G$5:$G$13,1)</f>
        <v>1</v>
      </c>
      <c r="I5" s="131">
        <f>RANK(J5,$J$5:$J$13,1)</f>
        <v>3</v>
      </c>
      <c r="J5" s="69">
        <f>H5+'исполн.расх.'!H5+'рост доходов'!E5+'невыясн.пост.'!M5</f>
        <v>15</v>
      </c>
    </row>
    <row r="6" spans="1:10" ht="15">
      <c r="A6" s="72" t="s">
        <v>114</v>
      </c>
      <c r="B6" s="187">
        <v>1386.3</v>
      </c>
      <c r="C6" s="187">
        <v>772.41</v>
      </c>
      <c r="D6" s="187">
        <v>474.72</v>
      </c>
      <c r="E6" s="98">
        <f aca="true" t="shared" si="0" ref="E6:E53">D6/B6</f>
        <v>0.34243670201255144</v>
      </c>
      <c r="F6" s="99">
        <f aca="true" t="shared" si="1" ref="F6:F53">D6/C6</f>
        <v>0.6145958752476017</v>
      </c>
      <c r="G6" s="99">
        <f aca="true" t="shared" si="2" ref="G6:G52">ABS($G$4-F6)</f>
        <v>0.38540412475239827</v>
      </c>
      <c r="H6" s="100">
        <f aca="true" t="shared" si="3" ref="H6:H13">RANK(G6,$G$5:$G$13,1)</f>
        <v>7</v>
      </c>
      <c r="I6" s="131">
        <f aca="true" t="shared" si="4" ref="I6:I13">RANK(J6,$J$5:$J$13,1)</f>
        <v>9</v>
      </c>
      <c r="J6" s="69">
        <f>H6+'исполн.расх.'!H6+'рост доходов'!E6+'невыясн.пост.'!M6</f>
        <v>30</v>
      </c>
    </row>
    <row r="7" spans="1:10" ht="15">
      <c r="A7" s="72" t="s">
        <v>115</v>
      </c>
      <c r="B7" s="187">
        <v>1542.32</v>
      </c>
      <c r="C7" s="187">
        <v>736.93</v>
      </c>
      <c r="D7" s="187">
        <v>539.91</v>
      </c>
      <c r="E7" s="98">
        <f t="shared" si="0"/>
        <v>0.35006354064007467</v>
      </c>
      <c r="F7" s="99">
        <f t="shared" si="1"/>
        <v>0.7326476056070454</v>
      </c>
      <c r="G7" s="99">
        <f t="shared" si="2"/>
        <v>0.26735239439295455</v>
      </c>
      <c r="H7" s="100">
        <f t="shared" si="3"/>
        <v>5</v>
      </c>
      <c r="I7" s="131">
        <f t="shared" si="4"/>
        <v>6</v>
      </c>
      <c r="J7" s="69">
        <f>H7+'исполн.расх.'!H7+'рост доходов'!E7+'невыясн.пост.'!M7</f>
        <v>23</v>
      </c>
    </row>
    <row r="8" spans="1:10" ht="15">
      <c r="A8" s="72" t="s">
        <v>116</v>
      </c>
      <c r="B8" s="187">
        <v>4291</v>
      </c>
      <c r="C8" s="187">
        <v>1846.89</v>
      </c>
      <c r="D8" s="187">
        <v>2270.23</v>
      </c>
      <c r="E8" s="98">
        <f t="shared" si="0"/>
        <v>0.5290678163598229</v>
      </c>
      <c r="F8" s="99">
        <f t="shared" si="1"/>
        <v>1.2292177660824413</v>
      </c>
      <c r="G8" s="99">
        <f>ABS($G$4-F8)</f>
        <v>0.22921776608244127</v>
      </c>
      <c r="H8" s="100">
        <f t="shared" si="3"/>
        <v>4</v>
      </c>
      <c r="I8" s="131">
        <f t="shared" si="4"/>
        <v>1</v>
      </c>
      <c r="J8" s="69">
        <f>H8+'исполн.расх.'!H8+'рост доходов'!E8+'невыясн.пост.'!M8</f>
        <v>9</v>
      </c>
    </row>
    <row r="9" spans="1:10" ht="15">
      <c r="A9" s="72" t="s">
        <v>117</v>
      </c>
      <c r="B9" s="187">
        <v>1686.3000000000002</v>
      </c>
      <c r="C9" s="187">
        <v>575.87</v>
      </c>
      <c r="D9" s="187">
        <v>670.97</v>
      </c>
      <c r="E9" s="98">
        <f t="shared" si="0"/>
        <v>0.39789479926466226</v>
      </c>
      <c r="F9" s="99">
        <f t="shared" si="1"/>
        <v>1.1651414381718097</v>
      </c>
      <c r="G9" s="99">
        <f t="shared" si="2"/>
        <v>0.1651414381718097</v>
      </c>
      <c r="H9" s="100">
        <f t="shared" si="3"/>
        <v>2</v>
      </c>
      <c r="I9" s="131">
        <f t="shared" si="4"/>
        <v>4</v>
      </c>
      <c r="J9" s="69">
        <f>H9+'исполн.расх.'!H9+'рост доходов'!E9+'невыясн.пост.'!M9</f>
        <v>18</v>
      </c>
    </row>
    <row r="10" spans="1:10" ht="15">
      <c r="A10" s="72" t="s">
        <v>118</v>
      </c>
      <c r="B10" s="187">
        <v>4136.4</v>
      </c>
      <c r="C10" s="187">
        <v>2132.4</v>
      </c>
      <c r="D10" s="187">
        <v>1033.56</v>
      </c>
      <c r="E10" s="98">
        <f t="shared" si="0"/>
        <v>0.24986945169712796</v>
      </c>
      <c r="F10" s="99">
        <f t="shared" si="1"/>
        <v>0.48469330332020255</v>
      </c>
      <c r="G10" s="99">
        <f t="shared" si="2"/>
        <v>0.5153066966797974</v>
      </c>
      <c r="H10" s="100">
        <f t="shared" si="3"/>
        <v>9</v>
      </c>
      <c r="I10" s="131">
        <f t="shared" si="4"/>
        <v>7</v>
      </c>
      <c r="J10" s="69">
        <f>H10+'исполн.расх.'!H10+'рост доходов'!E10+'невыясн.пост.'!M10</f>
        <v>27</v>
      </c>
    </row>
    <row r="11" spans="1:10" ht="15">
      <c r="A11" s="72" t="s">
        <v>119</v>
      </c>
      <c r="B11" s="187">
        <v>943.3</v>
      </c>
      <c r="C11" s="187">
        <v>427.15</v>
      </c>
      <c r="D11" s="187">
        <v>259.31</v>
      </c>
      <c r="E11" s="98">
        <f t="shared" si="0"/>
        <v>0.27489663945722465</v>
      </c>
      <c r="F11" s="99">
        <f t="shared" si="1"/>
        <v>0.6070701158843498</v>
      </c>
      <c r="G11" s="99">
        <f t="shared" si="2"/>
        <v>0.3929298841156502</v>
      </c>
      <c r="H11" s="100">
        <f t="shared" si="3"/>
        <v>8</v>
      </c>
      <c r="I11" s="131">
        <f t="shared" si="4"/>
        <v>8</v>
      </c>
      <c r="J11" s="69">
        <f>H11+'исполн.расх.'!H11+'рост доходов'!E11+'невыясн.пост.'!M11</f>
        <v>28</v>
      </c>
    </row>
    <row r="12" spans="1:10" ht="15">
      <c r="A12" s="72" t="s">
        <v>120</v>
      </c>
      <c r="B12" s="187">
        <v>2871.2000000000003</v>
      </c>
      <c r="C12" s="187">
        <v>759.5</v>
      </c>
      <c r="D12" s="187">
        <v>931.47</v>
      </c>
      <c r="E12" s="98">
        <f>D12/B12</f>
        <v>0.3244183616606297</v>
      </c>
      <c r="F12" s="99">
        <f>D12/C12</f>
        <v>1.2264252797893351</v>
      </c>
      <c r="G12" s="99">
        <f>ABS($G$4-F12)</f>
        <v>0.22642527978933513</v>
      </c>
      <c r="H12" s="100">
        <f>RANK(G12,$G$5:$G$13,1)</f>
        <v>3</v>
      </c>
      <c r="I12" s="131">
        <f>RANK(J12,$J$5:$J$13,1)</f>
        <v>2</v>
      </c>
      <c r="J12" s="69">
        <f>H12+'исполн.расх.'!H12+'рост доходов'!E12+'невыясн.пост.'!M12</f>
        <v>11</v>
      </c>
    </row>
    <row r="13" spans="1:10" s="11" customFormat="1" ht="15">
      <c r="A13" s="81" t="s">
        <v>121</v>
      </c>
      <c r="B13" s="187">
        <v>2749.9</v>
      </c>
      <c r="C13" s="187">
        <v>1374.76</v>
      </c>
      <c r="D13" s="187">
        <v>988.01</v>
      </c>
      <c r="E13" s="101">
        <f t="shared" si="0"/>
        <v>0.3592894287064984</v>
      </c>
      <c r="F13" s="128">
        <f t="shared" si="1"/>
        <v>0.7186781692804562</v>
      </c>
      <c r="G13" s="99">
        <f t="shared" si="2"/>
        <v>0.28132183071954375</v>
      </c>
      <c r="H13" s="100">
        <f t="shared" si="3"/>
        <v>6</v>
      </c>
      <c r="I13" s="131">
        <f t="shared" si="4"/>
        <v>5</v>
      </c>
      <c r="J13" s="76">
        <f>H13+'исполн.расх.'!H13+'рост доходов'!E13+'невыясн.пост.'!M13</f>
        <v>19</v>
      </c>
    </row>
    <row r="14" spans="1:10" ht="15" hidden="1">
      <c r="A14" s="72" t="s">
        <v>48</v>
      </c>
      <c r="B14" s="189">
        <v>456922.91685000004</v>
      </c>
      <c r="C14" s="189">
        <v>305891.25735</v>
      </c>
      <c r="D14" s="189">
        <v>316836.27647999994</v>
      </c>
      <c r="E14" s="83">
        <f t="shared" si="0"/>
        <v>0.6934129692252049</v>
      </c>
      <c r="F14" s="87">
        <f t="shared" si="1"/>
        <v>1.035780751711634</v>
      </c>
      <c r="G14" s="87">
        <f t="shared" si="2"/>
        <v>0.035780751711633973</v>
      </c>
      <c r="H14" s="24">
        <f aca="true" t="shared" si="5" ref="H14:H52">RANK(G14,$G$5:$G$52,1)</f>
        <v>16</v>
      </c>
      <c r="I14" s="24">
        <f aca="true" t="shared" si="6" ref="I14:I52">RANK(J14,$J$5:$J$52,1)</f>
        <v>21</v>
      </c>
      <c r="J14" s="69">
        <f>H14+'исполн.расх.'!H14+'рост доходов'!E14+'невыясн.пост.'!M14</f>
        <v>84</v>
      </c>
    </row>
    <row r="15" spans="1:10" ht="15" hidden="1">
      <c r="A15" s="72" t="s">
        <v>94</v>
      </c>
      <c r="B15" s="189">
        <v>761740</v>
      </c>
      <c r="C15" s="189">
        <v>576083.5</v>
      </c>
      <c r="D15" s="189">
        <v>665043.7430499999</v>
      </c>
      <c r="E15" s="83">
        <f t="shared" si="0"/>
        <v>0.87305871169953</v>
      </c>
      <c r="F15" s="87">
        <f t="shared" si="1"/>
        <v>1.1544224805084677</v>
      </c>
      <c r="G15" s="87">
        <f t="shared" si="2"/>
        <v>0.15442248050846774</v>
      </c>
      <c r="H15" s="24">
        <f t="shared" si="5"/>
        <v>31</v>
      </c>
      <c r="I15" s="24">
        <f t="shared" si="6"/>
        <v>40</v>
      </c>
      <c r="J15" s="69">
        <f>H15+'исполн.расх.'!H15+'рост доходов'!E15+'невыясн.пост.'!M15</f>
        <v>113</v>
      </c>
    </row>
    <row r="16" spans="1:10" ht="15" hidden="1">
      <c r="A16" s="72" t="s">
        <v>50</v>
      </c>
      <c r="B16" s="189">
        <v>770624.08649</v>
      </c>
      <c r="C16" s="189">
        <v>548483.42224</v>
      </c>
      <c r="D16" s="189">
        <v>552233.62504</v>
      </c>
      <c r="E16" s="83">
        <f t="shared" si="0"/>
        <v>0.716605715706715</v>
      </c>
      <c r="F16" s="87">
        <f t="shared" si="1"/>
        <v>1.0068374040999895</v>
      </c>
      <c r="G16" s="87">
        <f t="shared" si="2"/>
        <v>0.0068374040999894525</v>
      </c>
      <c r="H16" s="24">
        <f t="shared" si="5"/>
        <v>6</v>
      </c>
      <c r="I16" s="24">
        <f t="shared" si="6"/>
        <v>11</v>
      </c>
      <c r="J16" s="69">
        <f>H16+'исполн.расх.'!H16+'рост доходов'!E16+'невыясн.пост.'!M16</f>
        <v>73</v>
      </c>
    </row>
    <row r="17" spans="1:10" ht="15" hidden="1">
      <c r="A17" s="72" t="s">
        <v>51</v>
      </c>
      <c r="B17" s="189">
        <v>445404.43874</v>
      </c>
      <c r="C17" s="189">
        <v>318512.47531999997</v>
      </c>
      <c r="D17" s="189">
        <v>332283.51246000006</v>
      </c>
      <c r="E17" s="83">
        <f t="shared" si="0"/>
        <v>0.7460264953802289</v>
      </c>
      <c r="F17" s="87">
        <f t="shared" si="1"/>
        <v>1.0432354717854135</v>
      </c>
      <c r="G17" s="87">
        <f t="shared" si="2"/>
        <v>0.04323547178541354</v>
      </c>
      <c r="H17" s="24">
        <f t="shared" si="5"/>
        <v>17</v>
      </c>
      <c r="I17" s="24">
        <f t="shared" si="6"/>
        <v>29</v>
      </c>
      <c r="J17" s="69">
        <f>H17+'исполн.расх.'!H17+'рост доходов'!E17+'невыясн.пост.'!M17</f>
        <v>94</v>
      </c>
    </row>
    <row r="18" spans="1:10" ht="15" hidden="1">
      <c r="A18" s="72" t="s">
        <v>52</v>
      </c>
      <c r="B18" s="189">
        <v>101936.54359</v>
      </c>
      <c r="C18" s="189">
        <v>62775.313590000005</v>
      </c>
      <c r="D18" s="189">
        <v>71680.63815</v>
      </c>
      <c r="E18" s="83">
        <f t="shared" si="0"/>
        <v>0.7031888234145687</v>
      </c>
      <c r="F18" s="87">
        <f t="shared" si="1"/>
        <v>1.1418602958825934</v>
      </c>
      <c r="G18" s="87">
        <f t="shared" si="2"/>
        <v>0.1418602958825934</v>
      </c>
      <c r="H18" s="24">
        <f t="shared" si="5"/>
        <v>29</v>
      </c>
      <c r="I18" s="24">
        <f t="shared" si="6"/>
        <v>48</v>
      </c>
      <c r="J18" s="69">
        <f>H18+'исполн.расх.'!H18+'рост доходов'!E18+'невыясн.пост.'!M18</f>
        <v>128</v>
      </c>
    </row>
    <row r="19" spans="1:10" ht="15" hidden="1">
      <c r="A19" s="72" t="s">
        <v>53</v>
      </c>
      <c r="B19" s="189">
        <v>72366.73131999999</v>
      </c>
      <c r="C19" s="189">
        <v>39628.13132</v>
      </c>
      <c r="D19" s="189">
        <v>40589.64579</v>
      </c>
      <c r="E19" s="83">
        <f t="shared" si="0"/>
        <v>0.5608882016587952</v>
      </c>
      <c r="F19" s="87">
        <f t="shared" si="1"/>
        <v>1.0242634320108537</v>
      </c>
      <c r="G19" s="87">
        <f t="shared" si="2"/>
        <v>0.02426343201085368</v>
      </c>
      <c r="H19" s="24">
        <f t="shared" si="5"/>
        <v>12</v>
      </c>
      <c r="I19" s="24">
        <f t="shared" si="6"/>
        <v>44</v>
      </c>
      <c r="J19" s="69">
        <f>H19+'исполн.расх.'!H19+'рост доходов'!E19+'невыясн.пост.'!M19</f>
        <v>119</v>
      </c>
    </row>
    <row r="20" spans="1:10" ht="15" hidden="1">
      <c r="A20" s="72" t="s">
        <v>95</v>
      </c>
      <c r="B20" s="189">
        <v>34709.245</v>
      </c>
      <c r="C20" s="189">
        <v>24531.933</v>
      </c>
      <c r="D20" s="189">
        <v>27485.13019</v>
      </c>
      <c r="E20" s="83">
        <f t="shared" si="0"/>
        <v>0.7918677052756404</v>
      </c>
      <c r="F20" s="87">
        <f t="shared" si="1"/>
        <v>1.1203817567086947</v>
      </c>
      <c r="G20" s="87">
        <f t="shared" si="2"/>
        <v>0.12038175670869466</v>
      </c>
      <c r="H20" s="24">
        <f t="shared" si="5"/>
        <v>26</v>
      </c>
      <c r="I20" s="24">
        <f t="shared" si="6"/>
        <v>27</v>
      </c>
      <c r="J20" s="69">
        <f>H20+'исполн.расх.'!H20+'рост доходов'!E20+'невыясн.пост.'!M20</f>
        <v>91</v>
      </c>
    </row>
    <row r="21" spans="1:10" ht="15" hidden="1">
      <c r="A21" s="72" t="s">
        <v>55</v>
      </c>
      <c r="B21" s="189">
        <v>174743.428</v>
      </c>
      <c r="C21" s="189">
        <v>122320.15823999999</v>
      </c>
      <c r="D21" s="189">
        <v>125704.95425999998</v>
      </c>
      <c r="E21" s="83">
        <f t="shared" si="0"/>
        <v>0.7193687093056225</v>
      </c>
      <c r="F21" s="87">
        <f t="shared" si="1"/>
        <v>1.0276716125019951</v>
      </c>
      <c r="G21" s="87">
        <f t="shared" si="2"/>
        <v>0.027671612501995124</v>
      </c>
      <c r="H21" s="24">
        <f t="shared" si="5"/>
        <v>13</v>
      </c>
      <c r="I21" s="24">
        <f t="shared" si="6"/>
        <v>31</v>
      </c>
      <c r="J21" s="69">
        <f>H21+'исполн.расх.'!H21+'рост доходов'!E21+'невыясн.пост.'!M21</f>
        <v>95</v>
      </c>
    </row>
    <row r="22" spans="1:10" ht="15" hidden="1">
      <c r="A22" s="72" t="s">
        <v>56</v>
      </c>
      <c r="B22" s="189">
        <v>136270.23904</v>
      </c>
      <c r="C22" s="189">
        <v>110619.68907</v>
      </c>
      <c r="D22" s="189">
        <v>111046.47119</v>
      </c>
      <c r="E22" s="83">
        <f t="shared" si="0"/>
        <v>0.8148989241693783</v>
      </c>
      <c r="F22" s="87">
        <f t="shared" si="1"/>
        <v>1.00385810269029</v>
      </c>
      <c r="G22" s="87">
        <f t="shared" si="2"/>
        <v>0.0038581026902899662</v>
      </c>
      <c r="H22" s="24">
        <f t="shared" si="5"/>
        <v>5</v>
      </c>
      <c r="I22" s="24">
        <f t="shared" si="6"/>
        <v>25</v>
      </c>
      <c r="J22" s="69">
        <f>H22+'исполн.расх.'!H22+'рост доходов'!E22+'невыясн.пост.'!M22</f>
        <v>85</v>
      </c>
    </row>
    <row r="23" spans="1:10" ht="15" hidden="1">
      <c r="A23" s="72" t="s">
        <v>57</v>
      </c>
      <c r="B23" s="189">
        <v>33711.397</v>
      </c>
      <c r="C23" s="189">
        <v>24420.544</v>
      </c>
      <c r="D23" s="189">
        <v>28311.89479</v>
      </c>
      <c r="E23" s="83">
        <f t="shared" si="0"/>
        <v>0.8398315498464807</v>
      </c>
      <c r="F23" s="87">
        <f t="shared" si="1"/>
        <v>1.1593474244472193</v>
      </c>
      <c r="G23" s="87">
        <f t="shared" si="2"/>
        <v>0.15934742444721928</v>
      </c>
      <c r="H23" s="24">
        <f t="shared" si="5"/>
        <v>32</v>
      </c>
      <c r="I23" s="24">
        <f t="shared" si="6"/>
        <v>18</v>
      </c>
      <c r="J23" s="69">
        <f>H23+'исполн.расх.'!H23+'рост доходов'!E23+'невыясн.пост.'!M23</f>
        <v>81</v>
      </c>
    </row>
    <row r="24" spans="1:10" ht="15" hidden="1">
      <c r="A24" s="72" t="s">
        <v>58</v>
      </c>
      <c r="B24" s="189">
        <v>49955.8</v>
      </c>
      <c r="C24" s="189">
        <v>32040.593</v>
      </c>
      <c r="D24" s="189">
        <v>33798.9939</v>
      </c>
      <c r="E24" s="83">
        <f t="shared" si="0"/>
        <v>0.6765779729280684</v>
      </c>
      <c r="F24" s="87">
        <f t="shared" si="1"/>
        <v>1.0548804106091294</v>
      </c>
      <c r="G24" s="87">
        <f t="shared" si="2"/>
        <v>0.054880410609129404</v>
      </c>
      <c r="H24" s="24">
        <f t="shared" si="5"/>
        <v>20</v>
      </c>
      <c r="I24" s="24">
        <f t="shared" si="6"/>
        <v>37</v>
      </c>
      <c r="J24" s="69">
        <f>H24+'исполн.расх.'!H24+'рост доходов'!E24+'невыясн.пост.'!M24</f>
        <v>109</v>
      </c>
    </row>
    <row r="25" spans="1:10" ht="15" hidden="1">
      <c r="A25" s="72" t="s">
        <v>59</v>
      </c>
      <c r="B25" s="189">
        <v>68922.569</v>
      </c>
      <c r="C25" s="189">
        <v>43422.9</v>
      </c>
      <c r="D25" s="189">
        <v>45653.12087</v>
      </c>
      <c r="E25" s="83">
        <f t="shared" si="0"/>
        <v>0.6623827511420823</v>
      </c>
      <c r="F25" s="87">
        <f t="shared" si="1"/>
        <v>1.0513604773057534</v>
      </c>
      <c r="G25" s="87">
        <f t="shared" si="2"/>
        <v>0.05136047730575344</v>
      </c>
      <c r="H25" s="24">
        <f t="shared" si="5"/>
        <v>18</v>
      </c>
      <c r="I25" s="24">
        <f t="shared" si="6"/>
        <v>41</v>
      </c>
      <c r="J25" s="69">
        <f>H25+'исполн.расх.'!H25+'рост доходов'!E25+'невыясн.пост.'!M25</f>
        <v>114</v>
      </c>
    </row>
    <row r="26" spans="1:10" ht="15" hidden="1">
      <c r="A26" s="72" t="s">
        <v>60</v>
      </c>
      <c r="B26" s="189">
        <v>42255.587</v>
      </c>
      <c r="C26" s="189">
        <v>27957.37</v>
      </c>
      <c r="D26" s="189">
        <v>32926.35688</v>
      </c>
      <c r="E26" s="83">
        <f t="shared" si="0"/>
        <v>0.779219014990846</v>
      </c>
      <c r="F26" s="87">
        <f t="shared" si="1"/>
        <v>1.1777344177939484</v>
      </c>
      <c r="G26" s="87">
        <f t="shared" si="2"/>
        <v>0.17773441779394838</v>
      </c>
      <c r="H26" s="24">
        <f t="shared" si="5"/>
        <v>36</v>
      </c>
      <c r="I26" s="24">
        <f t="shared" si="6"/>
        <v>34</v>
      </c>
      <c r="J26" s="69">
        <f>H26+'исполн.расх.'!H26+'рост доходов'!E26+'невыясн.пост.'!M26</f>
        <v>99</v>
      </c>
    </row>
    <row r="27" spans="1:10" ht="15" hidden="1">
      <c r="A27" s="72" t="s">
        <v>61</v>
      </c>
      <c r="B27" s="189">
        <v>149479.7591</v>
      </c>
      <c r="C27" s="189">
        <v>106441.95062</v>
      </c>
      <c r="D27" s="189">
        <v>125544.57602</v>
      </c>
      <c r="E27" s="83">
        <f t="shared" si="0"/>
        <v>0.8398767617494776</v>
      </c>
      <c r="F27" s="87">
        <f t="shared" si="1"/>
        <v>1.1794651947726584</v>
      </c>
      <c r="G27" s="87">
        <f t="shared" si="2"/>
        <v>0.17946519477265843</v>
      </c>
      <c r="H27" s="24">
        <f t="shared" si="5"/>
        <v>37</v>
      </c>
      <c r="I27" s="24">
        <f t="shared" si="6"/>
        <v>19</v>
      </c>
      <c r="J27" s="69">
        <f>H27+'исполн.расх.'!H27+'рост доходов'!E27+'невыясн.пост.'!M27</f>
        <v>82</v>
      </c>
    </row>
    <row r="28" spans="1:10" ht="15" hidden="1">
      <c r="A28" s="72" t="s">
        <v>62</v>
      </c>
      <c r="B28" s="189">
        <v>205732.99321000002</v>
      </c>
      <c r="C28" s="189">
        <v>134461.34521</v>
      </c>
      <c r="D28" s="189">
        <v>169989.43279000002</v>
      </c>
      <c r="E28" s="83">
        <f t="shared" si="0"/>
        <v>0.8262623808544161</v>
      </c>
      <c r="F28" s="87">
        <f t="shared" si="1"/>
        <v>1.2642252873828737</v>
      </c>
      <c r="G28" s="87">
        <f t="shared" si="2"/>
        <v>0.26422528738287365</v>
      </c>
      <c r="H28" s="24">
        <f t="shared" si="5"/>
        <v>41</v>
      </c>
      <c r="I28" s="24">
        <f t="shared" si="6"/>
        <v>38</v>
      </c>
      <c r="J28" s="69">
        <f>H28+'исполн.расх.'!H28+'рост доходов'!E28+'невыясн.пост.'!M28</f>
        <v>111</v>
      </c>
    </row>
    <row r="29" spans="1:10" ht="15" hidden="1">
      <c r="A29" s="72" t="s">
        <v>63</v>
      </c>
      <c r="B29" s="189">
        <v>96271.549</v>
      </c>
      <c r="C29" s="189">
        <v>73819.299</v>
      </c>
      <c r="D29" s="189">
        <v>85644.47428</v>
      </c>
      <c r="E29" s="83">
        <f t="shared" si="0"/>
        <v>0.8896135480275693</v>
      </c>
      <c r="F29" s="87">
        <f t="shared" si="1"/>
        <v>1.160190836816264</v>
      </c>
      <c r="G29" s="87">
        <f t="shared" si="2"/>
        <v>0.1601908368162639</v>
      </c>
      <c r="H29" s="24">
        <f t="shared" si="5"/>
        <v>33</v>
      </c>
      <c r="I29" s="24">
        <f t="shared" si="6"/>
        <v>44</v>
      </c>
      <c r="J29" s="69">
        <f>H29+'исполн.расх.'!H29+'рост доходов'!E29+'невыясн.пост.'!M29</f>
        <v>119</v>
      </c>
    </row>
    <row r="30" spans="1:10" ht="15" hidden="1">
      <c r="A30" s="72" t="s">
        <v>64</v>
      </c>
      <c r="B30" s="189">
        <v>180941.95977000002</v>
      </c>
      <c r="C30" s="189">
        <v>124228.49136</v>
      </c>
      <c r="D30" s="189">
        <v>126258.45865</v>
      </c>
      <c r="E30" s="83">
        <f t="shared" si="0"/>
        <v>0.6977842995095797</v>
      </c>
      <c r="F30" s="87">
        <f t="shared" si="1"/>
        <v>1.0163405935931185</v>
      </c>
      <c r="G30" s="87">
        <f t="shared" si="2"/>
        <v>0.016340593593118458</v>
      </c>
      <c r="H30" s="24">
        <f t="shared" si="5"/>
        <v>9</v>
      </c>
      <c r="I30" s="24">
        <f t="shared" si="6"/>
        <v>35</v>
      </c>
      <c r="J30" s="69">
        <f>H30+'исполн.расх.'!H30+'рост доходов'!E30+'невыясн.пост.'!M30</f>
        <v>102</v>
      </c>
    </row>
    <row r="31" spans="1:10" ht="15" hidden="1">
      <c r="A31" s="72" t="s">
        <v>65</v>
      </c>
      <c r="B31" s="189">
        <v>138482.8192</v>
      </c>
      <c r="C31" s="189">
        <v>98197.0782</v>
      </c>
      <c r="D31" s="189">
        <v>99127.94919</v>
      </c>
      <c r="E31" s="83">
        <f t="shared" si="0"/>
        <v>0.7158140609979725</v>
      </c>
      <c r="F31" s="87">
        <f t="shared" si="1"/>
        <v>1.0094796200361895</v>
      </c>
      <c r="G31" s="87">
        <f t="shared" si="2"/>
        <v>0.009479620036189518</v>
      </c>
      <c r="H31" s="24">
        <f t="shared" si="5"/>
        <v>7</v>
      </c>
      <c r="I31" s="24">
        <f t="shared" si="6"/>
        <v>41</v>
      </c>
      <c r="J31" s="69">
        <f>H31+'исполн.расх.'!H31+'рост доходов'!E31+'невыясн.пост.'!M31</f>
        <v>114</v>
      </c>
    </row>
    <row r="32" spans="1:10" ht="15" hidden="1">
      <c r="A32" s="72" t="s">
        <v>66</v>
      </c>
      <c r="B32" s="189">
        <v>246893.269</v>
      </c>
      <c r="C32" s="189">
        <v>174630.162</v>
      </c>
      <c r="D32" s="189">
        <v>199528.7784</v>
      </c>
      <c r="E32" s="83">
        <f t="shared" si="0"/>
        <v>0.8081580320442029</v>
      </c>
      <c r="F32" s="87">
        <f t="shared" si="1"/>
        <v>1.1425791290281229</v>
      </c>
      <c r="G32" s="87">
        <f t="shared" si="2"/>
        <v>0.14257912902812286</v>
      </c>
      <c r="H32" s="24">
        <f t="shared" si="5"/>
        <v>30</v>
      </c>
      <c r="I32" s="24">
        <f t="shared" si="6"/>
        <v>36</v>
      </c>
      <c r="J32" s="69">
        <f>H32+'исполн.расх.'!H32+'рост доходов'!E32+'невыясн.пост.'!M32</f>
        <v>105</v>
      </c>
    </row>
    <row r="33" spans="1:10" ht="15" hidden="1">
      <c r="A33" s="72" t="s">
        <v>67</v>
      </c>
      <c r="B33" s="189">
        <v>90576.90531</v>
      </c>
      <c r="C33" s="189">
        <v>63780.89432</v>
      </c>
      <c r="D33" s="189">
        <v>70025.38801000001</v>
      </c>
      <c r="E33" s="83">
        <f t="shared" si="0"/>
        <v>0.7731042230945924</v>
      </c>
      <c r="F33" s="87">
        <f t="shared" si="1"/>
        <v>1.0979053955980969</v>
      </c>
      <c r="G33" s="87">
        <f t="shared" si="2"/>
        <v>0.09790539559809686</v>
      </c>
      <c r="H33" s="24">
        <f t="shared" si="5"/>
        <v>24</v>
      </c>
      <c r="I33" s="24">
        <f t="shared" si="6"/>
        <v>15</v>
      </c>
      <c r="J33" s="69">
        <f>H33+'исполн.расх.'!H33+'рост доходов'!E33+'невыясн.пост.'!M33</f>
        <v>77</v>
      </c>
    </row>
    <row r="34" spans="1:10" ht="15" hidden="1">
      <c r="A34" s="72" t="s">
        <v>68</v>
      </c>
      <c r="B34" s="189">
        <v>62688.693</v>
      </c>
      <c r="C34" s="189">
        <v>43694.65</v>
      </c>
      <c r="D34" s="189">
        <v>41349.512670000004</v>
      </c>
      <c r="E34" s="83">
        <f t="shared" si="0"/>
        <v>0.6596008098302513</v>
      </c>
      <c r="F34" s="87">
        <f t="shared" si="1"/>
        <v>0.9463289594950413</v>
      </c>
      <c r="G34" s="87">
        <f t="shared" si="2"/>
        <v>0.053671040504958745</v>
      </c>
      <c r="H34" s="24">
        <f t="shared" si="5"/>
        <v>19</v>
      </c>
      <c r="I34" s="24">
        <f t="shared" si="6"/>
        <v>43</v>
      </c>
      <c r="J34" s="69">
        <f>H34+'исполн.расх.'!H34+'рост доходов'!E34+'невыясн.пост.'!M34</f>
        <v>115</v>
      </c>
    </row>
    <row r="35" spans="1:10" ht="15" hidden="1">
      <c r="A35" s="72" t="s">
        <v>69</v>
      </c>
      <c r="B35" s="189">
        <v>114032.45953000001</v>
      </c>
      <c r="C35" s="189">
        <v>86680.47953</v>
      </c>
      <c r="D35" s="189">
        <v>86893.80949</v>
      </c>
      <c r="E35" s="83">
        <f t="shared" si="0"/>
        <v>0.7620094300179477</v>
      </c>
      <c r="F35" s="87">
        <f t="shared" si="1"/>
        <v>1.0024611072891696</v>
      </c>
      <c r="G35" s="87">
        <f t="shared" si="2"/>
        <v>0.002461107289169595</v>
      </c>
      <c r="H35" s="24">
        <f t="shared" si="5"/>
        <v>3</v>
      </c>
      <c r="I35" s="24">
        <f t="shared" si="6"/>
        <v>19</v>
      </c>
      <c r="J35" s="69">
        <f>H35+'исполн.расх.'!H35+'рост доходов'!E35+'невыясн.пост.'!M35</f>
        <v>82</v>
      </c>
    </row>
    <row r="36" spans="1:10" ht="15" hidden="1">
      <c r="A36" s="72" t="s">
        <v>70</v>
      </c>
      <c r="B36" s="189">
        <v>723247.89711</v>
      </c>
      <c r="C36" s="189">
        <v>491157.39764</v>
      </c>
      <c r="D36" s="189">
        <v>500562.00269</v>
      </c>
      <c r="E36" s="83">
        <f t="shared" si="0"/>
        <v>0.6921029493347682</v>
      </c>
      <c r="F36" s="87">
        <f t="shared" si="1"/>
        <v>1.0191478436346249</v>
      </c>
      <c r="G36" s="87">
        <f t="shared" si="2"/>
        <v>0.01914784363462485</v>
      </c>
      <c r="H36" s="24">
        <f t="shared" si="5"/>
        <v>11</v>
      </c>
      <c r="I36" s="24">
        <f t="shared" si="6"/>
        <v>21</v>
      </c>
      <c r="J36" s="69">
        <f>H36+'исполн.расх.'!H36+'рост доходов'!E36+'невыясн.пост.'!M36</f>
        <v>84</v>
      </c>
    </row>
    <row r="37" spans="1:10" ht="15" hidden="1">
      <c r="A37" s="72" t="s">
        <v>71</v>
      </c>
      <c r="B37" s="189">
        <v>37486.093</v>
      </c>
      <c r="C37" s="189">
        <v>26874.375</v>
      </c>
      <c r="D37" s="189">
        <v>31991.90658</v>
      </c>
      <c r="E37" s="83">
        <f t="shared" si="0"/>
        <v>0.8534340076465157</v>
      </c>
      <c r="F37" s="87">
        <f t="shared" si="1"/>
        <v>1.190424208190888</v>
      </c>
      <c r="G37" s="87">
        <f t="shared" si="2"/>
        <v>0.190424208190888</v>
      </c>
      <c r="H37" s="24">
        <f t="shared" si="5"/>
        <v>38</v>
      </c>
      <c r="I37" s="24">
        <f t="shared" si="6"/>
        <v>33</v>
      </c>
      <c r="J37" s="69">
        <f>H37+'исполн.расх.'!H37+'рост доходов'!E37+'невыясн.пост.'!M37</f>
        <v>96</v>
      </c>
    </row>
    <row r="38" spans="1:10" ht="15" hidden="1">
      <c r="A38" s="72" t="s">
        <v>72</v>
      </c>
      <c r="B38" s="189">
        <v>104515.75091</v>
      </c>
      <c r="C38" s="189">
        <v>66966.52994</v>
      </c>
      <c r="D38" s="189">
        <v>88019.85867</v>
      </c>
      <c r="E38" s="83">
        <f t="shared" si="0"/>
        <v>0.8421683612625541</v>
      </c>
      <c r="F38" s="87">
        <f t="shared" si="1"/>
        <v>1.3143858394464094</v>
      </c>
      <c r="G38" s="87">
        <f t="shared" si="2"/>
        <v>0.3143858394464094</v>
      </c>
      <c r="H38" s="24">
        <f t="shared" si="5"/>
        <v>44</v>
      </c>
      <c r="I38" s="24">
        <f t="shared" si="6"/>
        <v>26</v>
      </c>
      <c r="J38" s="69">
        <f>H38+'исполн.расх.'!H38+'рост доходов'!E38+'невыясн.пост.'!M38</f>
        <v>86</v>
      </c>
    </row>
    <row r="39" spans="1:10" ht="15" hidden="1">
      <c r="A39" s="72" t="s">
        <v>73</v>
      </c>
      <c r="B39" s="189">
        <v>52407.1</v>
      </c>
      <c r="C39" s="189">
        <v>34957.1</v>
      </c>
      <c r="D39" s="189">
        <v>40622.60855</v>
      </c>
      <c r="E39" s="83">
        <f t="shared" si="0"/>
        <v>0.775135593268851</v>
      </c>
      <c r="F39" s="87">
        <f t="shared" si="1"/>
        <v>1.1620703247695032</v>
      </c>
      <c r="G39" s="87">
        <f t="shared" si="2"/>
        <v>0.16207032476950323</v>
      </c>
      <c r="H39" s="24">
        <f t="shared" si="5"/>
        <v>34</v>
      </c>
      <c r="I39" s="24">
        <f t="shared" si="6"/>
        <v>15</v>
      </c>
      <c r="J39" s="69">
        <f>H39+'исполн.расх.'!H39+'рост доходов'!E39+'невыясн.пост.'!M39</f>
        <v>77</v>
      </c>
    </row>
    <row r="40" spans="1:10" ht="15" hidden="1">
      <c r="A40" s="72" t="s">
        <v>74</v>
      </c>
      <c r="B40" s="189">
        <v>82962.82</v>
      </c>
      <c r="C40" s="189">
        <v>60789.415</v>
      </c>
      <c r="D40" s="189">
        <v>80913.20764000001</v>
      </c>
      <c r="E40" s="83">
        <f t="shared" si="0"/>
        <v>0.9752948084455182</v>
      </c>
      <c r="F40" s="87">
        <f t="shared" si="1"/>
        <v>1.3310410643037116</v>
      </c>
      <c r="G40" s="87">
        <f t="shared" si="2"/>
        <v>0.3310410643037116</v>
      </c>
      <c r="H40" s="24">
        <f t="shared" si="5"/>
        <v>45</v>
      </c>
      <c r="I40" s="24">
        <f t="shared" si="6"/>
        <v>38</v>
      </c>
      <c r="J40" s="69">
        <f>H40+'исполн.расх.'!H40+'рост доходов'!E40+'невыясн.пост.'!M40</f>
        <v>111</v>
      </c>
    </row>
    <row r="41" spans="1:10" ht="15" hidden="1">
      <c r="A41" s="72" t="s">
        <v>75</v>
      </c>
      <c r="B41" s="189">
        <v>38725.3222</v>
      </c>
      <c r="C41" s="189">
        <v>27245.2322</v>
      </c>
      <c r="D41" s="189">
        <v>28020.02639</v>
      </c>
      <c r="E41" s="83">
        <f t="shared" si="0"/>
        <v>0.7235582507303192</v>
      </c>
      <c r="F41" s="87">
        <f t="shared" si="1"/>
        <v>1.0284377899337558</v>
      </c>
      <c r="G41" s="87">
        <f t="shared" si="2"/>
        <v>0.028437789933755786</v>
      </c>
      <c r="H41" s="24">
        <f t="shared" si="5"/>
        <v>14</v>
      </c>
      <c r="I41" s="24">
        <f t="shared" si="6"/>
        <v>13</v>
      </c>
      <c r="J41" s="69">
        <f>H41+'исполн.расх.'!H41+'рост доходов'!E41+'невыясн.пост.'!M41</f>
        <v>75</v>
      </c>
    </row>
    <row r="42" spans="1:10" ht="15" hidden="1">
      <c r="A42" s="72" t="s">
        <v>76</v>
      </c>
      <c r="B42" s="189">
        <v>64714.56781</v>
      </c>
      <c r="C42" s="189">
        <v>44375.40381</v>
      </c>
      <c r="D42" s="189">
        <v>47327.997350000005</v>
      </c>
      <c r="E42" s="83">
        <f t="shared" si="0"/>
        <v>0.7313345194385531</v>
      </c>
      <c r="F42" s="87">
        <f t="shared" si="1"/>
        <v>1.0665367137309212</v>
      </c>
      <c r="G42" s="87">
        <f t="shared" si="2"/>
        <v>0.06653671373092118</v>
      </c>
      <c r="H42" s="24">
        <f t="shared" si="5"/>
        <v>22</v>
      </c>
      <c r="I42" s="24">
        <f t="shared" si="6"/>
        <v>44</v>
      </c>
      <c r="J42" s="69">
        <f>H42+'исполн.расх.'!H42+'рост доходов'!E42+'невыясн.пост.'!M42</f>
        <v>119</v>
      </c>
    </row>
    <row r="43" spans="1:10" s="11" customFormat="1" ht="15" hidden="1">
      <c r="A43" s="81" t="s">
        <v>77</v>
      </c>
      <c r="B43" s="189">
        <v>70670.80615</v>
      </c>
      <c r="C43" s="189">
        <v>47364.092229999995</v>
      </c>
      <c r="D43" s="189">
        <v>41609.66272</v>
      </c>
      <c r="E43" s="84">
        <f t="shared" si="0"/>
        <v>0.5887814924833711</v>
      </c>
      <c r="F43" s="129">
        <f t="shared" si="1"/>
        <v>0.8785064963969649</v>
      </c>
      <c r="G43" s="87">
        <f t="shared" si="2"/>
        <v>0.12149350360303512</v>
      </c>
      <c r="H43" s="24">
        <f t="shared" si="5"/>
        <v>27</v>
      </c>
      <c r="I43" s="24">
        <f t="shared" si="6"/>
        <v>44</v>
      </c>
      <c r="J43" s="76">
        <f>H43+'исполн.расх.'!H43+'рост доходов'!E43+'невыясн.пост.'!M43</f>
        <v>119</v>
      </c>
    </row>
    <row r="44" spans="1:10" ht="15" hidden="1">
      <c r="A44" s="72" t="s">
        <v>78</v>
      </c>
      <c r="B44" s="189">
        <v>384800.17935000005</v>
      </c>
      <c r="C44" s="189">
        <v>268373.87949</v>
      </c>
      <c r="D44" s="189">
        <v>273015.39994</v>
      </c>
      <c r="E44" s="83">
        <f t="shared" si="0"/>
        <v>0.7094991494057368</v>
      </c>
      <c r="F44" s="87">
        <f t="shared" si="1"/>
        <v>1.0172949784040846</v>
      </c>
      <c r="G44" s="87">
        <f t="shared" si="2"/>
        <v>0.01729497840408456</v>
      </c>
      <c r="H44" s="24">
        <f t="shared" si="5"/>
        <v>10</v>
      </c>
      <c r="I44" s="24">
        <f t="shared" si="6"/>
        <v>27</v>
      </c>
      <c r="J44" s="69">
        <f>H44+'исполн.расх.'!H44+'рост доходов'!E44+'невыясн.пост.'!M44</f>
        <v>91</v>
      </c>
    </row>
    <row r="45" spans="1:10" ht="15" hidden="1">
      <c r="A45" s="72" t="s">
        <v>96</v>
      </c>
      <c r="B45" s="189">
        <v>36095.3</v>
      </c>
      <c r="C45" s="189">
        <v>25475</v>
      </c>
      <c r="D45" s="189">
        <v>27838.53211</v>
      </c>
      <c r="E45" s="83">
        <f t="shared" si="0"/>
        <v>0.7712508861264485</v>
      </c>
      <c r="F45" s="87">
        <f t="shared" si="1"/>
        <v>1.0927784930323847</v>
      </c>
      <c r="G45" s="87">
        <f t="shared" si="2"/>
        <v>0.09277849303238472</v>
      </c>
      <c r="H45" s="24">
        <f t="shared" si="5"/>
        <v>23</v>
      </c>
      <c r="I45" s="24">
        <f t="shared" si="6"/>
        <v>13</v>
      </c>
      <c r="J45" s="69">
        <f>H45+'исполн.расх.'!H45+'рост доходов'!E45+'невыясн.пост.'!M45</f>
        <v>75</v>
      </c>
    </row>
    <row r="46" spans="1:10" ht="15" hidden="1">
      <c r="A46" s="72" t="s">
        <v>80</v>
      </c>
      <c r="B46" s="189">
        <v>53064.65011</v>
      </c>
      <c r="C46" s="189">
        <v>34364.32511</v>
      </c>
      <c r="D46" s="189">
        <v>34236.258630000004</v>
      </c>
      <c r="E46" s="83">
        <f t="shared" si="0"/>
        <v>0.6451801445789275</v>
      </c>
      <c r="F46" s="87">
        <f t="shared" si="1"/>
        <v>0.996273272366326</v>
      </c>
      <c r="G46" s="87">
        <f t="shared" si="2"/>
        <v>0.0037267276336739874</v>
      </c>
      <c r="H46" s="24">
        <f t="shared" si="5"/>
        <v>4</v>
      </c>
      <c r="I46" s="24">
        <f t="shared" si="6"/>
        <v>29</v>
      </c>
      <c r="J46" s="69">
        <f>H46+'исполн.расх.'!H46+'рост доходов'!E46+'невыясн.пост.'!M46</f>
        <v>94</v>
      </c>
    </row>
    <row r="47" spans="1:10" ht="15" hidden="1">
      <c r="A47" s="72" t="s">
        <v>81</v>
      </c>
      <c r="B47" s="189">
        <v>50050.4</v>
      </c>
      <c r="C47" s="189">
        <v>36889.4</v>
      </c>
      <c r="D47" s="189">
        <v>36973.28418</v>
      </c>
      <c r="E47" s="83">
        <f t="shared" si="0"/>
        <v>0.738721052778799</v>
      </c>
      <c r="F47" s="87">
        <f t="shared" si="1"/>
        <v>1.0022739372285805</v>
      </c>
      <c r="G47" s="87">
        <f t="shared" si="2"/>
        <v>0.0022739372285804915</v>
      </c>
      <c r="H47" s="24">
        <f t="shared" si="5"/>
        <v>2</v>
      </c>
      <c r="I47" s="24">
        <f t="shared" si="6"/>
        <v>10</v>
      </c>
      <c r="J47" s="69">
        <f>H47+'исполн.расх.'!H47+'рост доходов'!E47+'невыясн.пост.'!M47</f>
        <v>69</v>
      </c>
    </row>
    <row r="48" spans="1:10" ht="15" hidden="1">
      <c r="A48" s="72" t="s">
        <v>82</v>
      </c>
      <c r="B48" s="189">
        <v>25667</v>
      </c>
      <c r="C48" s="189">
        <v>17569.6</v>
      </c>
      <c r="D48" s="189">
        <v>17809.398759999996</v>
      </c>
      <c r="E48" s="83">
        <f t="shared" si="0"/>
        <v>0.6938636677445746</v>
      </c>
      <c r="F48" s="87">
        <f t="shared" si="1"/>
        <v>1.0136485042345869</v>
      </c>
      <c r="G48" s="87">
        <f t="shared" si="2"/>
        <v>0.013648504234586856</v>
      </c>
      <c r="H48" s="24">
        <f t="shared" si="5"/>
        <v>8</v>
      </c>
      <c r="I48" s="24">
        <f t="shared" si="6"/>
        <v>11</v>
      </c>
      <c r="J48" s="69">
        <f>H48+'исполн.расх.'!H48+'рост доходов'!E48+'невыясн.пост.'!M48</f>
        <v>73</v>
      </c>
    </row>
    <row r="49" spans="1:10" ht="15" hidden="1">
      <c r="A49" s="72" t="s">
        <v>83</v>
      </c>
      <c r="B49" s="189">
        <v>33753.4</v>
      </c>
      <c r="C49" s="189">
        <v>24259.6</v>
      </c>
      <c r="D49" s="189">
        <v>27664.43493</v>
      </c>
      <c r="E49" s="83">
        <f t="shared" si="0"/>
        <v>0.8196043933351899</v>
      </c>
      <c r="F49" s="87">
        <f t="shared" si="1"/>
        <v>1.1403500028854556</v>
      </c>
      <c r="G49" s="87">
        <f t="shared" si="2"/>
        <v>0.14035000288545563</v>
      </c>
      <c r="H49" s="24">
        <f t="shared" si="5"/>
        <v>28</v>
      </c>
      <c r="I49" s="24">
        <f t="shared" si="6"/>
        <v>21</v>
      </c>
      <c r="J49" s="69">
        <f>H49+'исполн.расх.'!H49+'рост доходов'!E49+'невыясн.пост.'!M49</f>
        <v>84</v>
      </c>
    </row>
    <row r="50" spans="1:10" ht="15" hidden="1">
      <c r="A50" s="72" t="s">
        <v>97</v>
      </c>
      <c r="B50" s="189">
        <v>21771</v>
      </c>
      <c r="C50" s="189">
        <v>14759.6</v>
      </c>
      <c r="D50" s="189">
        <v>15282.76947</v>
      </c>
      <c r="E50" s="83">
        <f t="shared" si="0"/>
        <v>0.7019782954388866</v>
      </c>
      <c r="F50" s="87">
        <f t="shared" si="1"/>
        <v>1.0354460466408304</v>
      </c>
      <c r="G50" s="87">
        <f t="shared" si="2"/>
        <v>0.0354460466408304</v>
      </c>
      <c r="H50" s="24">
        <f t="shared" si="5"/>
        <v>15</v>
      </c>
      <c r="I50" s="24">
        <f t="shared" si="6"/>
        <v>31</v>
      </c>
      <c r="J50" s="69">
        <f>H50+'исполн.расх.'!H50+'рост доходов'!E50+'невыясн.пост.'!M50</f>
        <v>95</v>
      </c>
    </row>
    <row r="51" spans="1:10" ht="15" hidden="1">
      <c r="A51" s="72" t="s">
        <v>84</v>
      </c>
      <c r="B51" s="189">
        <v>30867.151489999997</v>
      </c>
      <c r="C51" s="189">
        <v>23405.176489999998</v>
      </c>
      <c r="D51" s="189">
        <v>25934.40866</v>
      </c>
      <c r="E51" s="83">
        <f t="shared" si="0"/>
        <v>0.8401944270238849</v>
      </c>
      <c r="F51" s="87">
        <f t="shared" si="1"/>
        <v>1.1080629394561767</v>
      </c>
      <c r="G51" s="87">
        <f t="shared" si="2"/>
        <v>0.10806293945617673</v>
      </c>
      <c r="H51" s="24">
        <f t="shared" si="5"/>
        <v>25</v>
      </c>
      <c r="I51" s="24">
        <f t="shared" si="6"/>
        <v>21</v>
      </c>
      <c r="J51" s="69">
        <f>H51+'исполн.расх.'!H51+'рост доходов'!E51+'невыясн.пост.'!M51</f>
        <v>84</v>
      </c>
    </row>
    <row r="52" spans="1:10" ht="15" hidden="1">
      <c r="A52" s="72" t="s">
        <v>98</v>
      </c>
      <c r="B52" s="189">
        <v>165936.1</v>
      </c>
      <c r="C52" s="189">
        <v>110503.2</v>
      </c>
      <c r="D52" s="189">
        <v>110688.23053</v>
      </c>
      <c r="E52" s="83">
        <f t="shared" si="0"/>
        <v>0.6670533448116474</v>
      </c>
      <c r="F52" s="87">
        <f t="shared" si="1"/>
        <v>1.0016744359439365</v>
      </c>
      <c r="G52" s="87">
        <f t="shared" si="2"/>
        <v>0.0016744359439364587</v>
      </c>
      <c r="H52" s="73">
        <f t="shared" si="5"/>
        <v>1</v>
      </c>
      <c r="I52" s="24">
        <f t="shared" si="6"/>
        <v>17</v>
      </c>
      <c r="J52" s="69">
        <f>H52+'исполн.расх.'!H52+'рост доходов'!E52+'невыясн.пост.'!M52</f>
        <v>80</v>
      </c>
    </row>
    <row r="53" spans="1:9" ht="16.5" customHeight="1">
      <c r="A53" s="72"/>
      <c r="B53" s="190">
        <f>B5+B6+B7+B8+B9+B10+B11+B12+B13</f>
        <v>106142.6</v>
      </c>
      <c r="C53" s="190">
        <f>C5+C6+C7+C8+C9+C10+C11+C12+C13</f>
        <v>42480.78000000001</v>
      </c>
      <c r="D53" s="190">
        <f>D5+D6+D7+D8+D9+D10+D11+D12+D13</f>
        <v>43154.32000000001</v>
      </c>
      <c r="E53" s="102">
        <f t="shared" si="0"/>
        <v>0.4065692756725387</v>
      </c>
      <c r="F53" s="130">
        <f t="shared" si="1"/>
        <v>1.015855170267589</v>
      </c>
      <c r="G53" s="99"/>
      <c r="H53" s="103"/>
      <c r="I53" s="103"/>
    </row>
    <row r="55" spans="1:9" ht="27.75" customHeight="1">
      <c r="A55" s="214" t="s">
        <v>107</v>
      </c>
      <c r="B55" s="214"/>
      <c r="C55" s="214"/>
      <c r="D55" s="214"/>
      <c r="E55" s="214"/>
      <c r="F55" s="214"/>
      <c r="G55" s="214"/>
      <c r="H55" s="214"/>
      <c r="I55" s="63"/>
    </row>
    <row r="56" spans="2:8" ht="12.75">
      <c r="B56" s="145">
        <v>1</v>
      </c>
      <c r="C56" s="30">
        <v>2</v>
      </c>
      <c r="D56" s="145">
        <v>3</v>
      </c>
      <c r="E56" s="145">
        <v>4</v>
      </c>
      <c r="F56" s="145">
        <v>5</v>
      </c>
      <c r="G56" s="145">
        <v>6</v>
      </c>
      <c r="H56" s="30">
        <v>7</v>
      </c>
    </row>
    <row r="57" spans="5:7" ht="12.75">
      <c r="E57" s="175" t="s">
        <v>134</v>
      </c>
      <c r="F57" s="176" t="s">
        <v>135</v>
      </c>
      <c r="G57" s="176" t="s">
        <v>128</v>
      </c>
    </row>
  </sheetData>
  <sheetProtection/>
  <mergeCells count="8">
    <mergeCell ref="J3:J4"/>
    <mergeCell ref="I3:I4"/>
    <mergeCell ref="A55:H55"/>
    <mergeCell ref="A3:A4"/>
    <mergeCell ref="H3:H4"/>
    <mergeCell ref="F3:F4"/>
    <mergeCell ref="B3:D3"/>
    <mergeCell ref="E3:E4"/>
  </mergeCells>
  <printOptions/>
  <pageMargins left="0.5905511811023623" right="0" top="0.984251968503937" bottom="0.2755905511811024" header="0.5118110236220472" footer="0.1574803149606299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6" sqref="C6:C13"/>
    </sheetView>
  </sheetViews>
  <sheetFormatPr defaultColWidth="9.00390625" defaultRowHeight="12.75"/>
  <cols>
    <col min="1" max="1" width="21.625" style="0" customWidth="1"/>
    <col min="2" max="2" width="14.375" style="0" customWidth="1"/>
    <col min="3" max="4" width="14.125" style="0" customWidth="1"/>
    <col min="5" max="5" width="13.375" style="0" customWidth="1"/>
    <col min="6" max="6" width="13.00390625" style="0" customWidth="1"/>
    <col min="7" max="7" width="10.875" style="0" customWidth="1"/>
    <col min="8" max="8" width="13.00390625" style="11" customWidth="1"/>
  </cols>
  <sheetData>
    <row r="1" ht="12.75">
      <c r="G1" s="30"/>
    </row>
    <row r="2" ht="13.5" thickBot="1">
      <c r="H2" s="145"/>
    </row>
    <row r="3" spans="1:8" ht="18" customHeight="1">
      <c r="A3" s="226" t="s">
        <v>123</v>
      </c>
      <c r="B3" s="230" t="s">
        <v>129</v>
      </c>
      <c r="C3" s="231"/>
      <c r="D3" s="232"/>
      <c r="E3" s="224" t="s">
        <v>100</v>
      </c>
      <c r="F3" s="228" t="s">
        <v>104</v>
      </c>
      <c r="G3" s="124"/>
      <c r="H3" s="217" t="s">
        <v>106</v>
      </c>
    </row>
    <row r="4" spans="1:8" ht="39.75" customHeight="1">
      <c r="A4" s="227"/>
      <c r="B4" s="96" t="s">
        <v>154</v>
      </c>
      <c r="C4" s="96" t="s">
        <v>161</v>
      </c>
      <c r="D4" s="96" t="s">
        <v>162</v>
      </c>
      <c r="E4" s="225"/>
      <c r="F4" s="229"/>
      <c r="G4" s="125">
        <v>1</v>
      </c>
      <c r="H4" s="218"/>
    </row>
    <row r="5" spans="1:8" ht="16.5" customHeight="1">
      <c r="A5" s="72" t="s">
        <v>113</v>
      </c>
      <c r="B5" s="192">
        <v>106251.62</v>
      </c>
      <c r="C5" s="192">
        <v>56188.5</v>
      </c>
      <c r="D5" s="192">
        <v>43122.19</v>
      </c>
      <c r="E5" s="98">
        <f>D5/B5</f>
        <v>0.40584971786783114</v>
      </c>
      <c r="F5" s="98">
        <f>D5/C5</f>
        <v>0.7674557961148634</v>
      </c>
      <c r="G5" s="98">
        <f>ABS($G$4-F5)</f>
        <v>0.23254420388513664</v>
      </c>
      <c r="H5" s="100">
        <f>RANK(G5,$G$5:$G$13,1)</f>
        <v>6</v>
      </c>
    </row>
    <row r="6" spans="1:8" ht="15">
      <c r="A6" s="72" t="s">
        <v>114</v>
      </c>
      <c r="B6" s="192">
        <v>17947.74</v>
      </c>
      <c r="C6" s="192">
        <v>4071.58</v>
      </c>
      <c r="D6" s="192">
        <v>2380.5</v>
      </c>
      <c r="E6" s="98">
        <f aca="true" t="shared" si="0" ref="E6:E53">D6/B6</f>
        <v>0.13263508386014058</v>
      </c>
      <c r="F6" s="98">
        <f aca="true" t="shared" si="1" ref="F6:F53">D6/C6</f>
        <v>0.5846624651855054</v>
      </c>
      <c r="G6" s="98">
        <f aca="true" t="shared" si="2" ref="G6:G52">ABS($G$4-F6)</f>
        <v>0.41533753481449465</v>
      </c>
      <c r="H6" s="100">
        <f aca="true" t="shared" si="3" ref="H6:H13">RANK(G6,$G$5:$G$13,1)</f>
        <v>9</v>
      </c>
    </row>
    <row r="7" spans="1:8" ht="15">
      <c r="A7" s="72" t="s">
        <v>115</v>
      </c>
      <c r="B7" s="192">
        <v>8152.75</v>
      </c>
      <c r="C7" s="192">
        <v>2674.91</v>
      </c>
      <c r="D7" s="192">
        <v>2024.96</v>
      </c>
      <c r="E7" s="98">
        <f t="shared" si="0"/>
        <v>0.24837754132041337</v>
      </c>
      <c r="F7" s="146">
        <f t="shared" si="1"/>
        <v>0.757019862350509</v>
      </c>
      <c r="G7" s="98">
        <f t="shared" si="2"/>
        <v>0.242980137649491</v>
      </c>
      <c r="H7" s="100">
        <f t="shared" si="3"/>
        <v>7</v>
      </c>
    </row>
    <row r="8" spans="1:8" ht="15">
      <c r="A8" s="72" t="s">
        <v>116</v>
      </c>
      <c r="B8" s="192">
        <v>13617.59</v>
      </c>
      <c r="C8" s="192">
        <v>5380.89</v>
      </c>
      <c r="D8" s="192">
        <v>5101.62</v>
      </c>
      <c r="E8" s="98">
        <f t="shared" si="0"/>
        <v>0.37463457190295785</v>
      </c>
      <c r="F8" s="101">
        <f t="shared" si="1"/>
        <v>0.9480996638102618</v>
      </c>
      <c r="G8" s="98">
        <f t="shared" si="2"/>
        <v>0.051900336189738216</v>
      </c>
      <c r="H8" s="100">
        <f t="shared" si="3"/>
        <v>2</v>
      </c>
    </row>
    <row r="9" spans="1:8" ht="15">
      <c r="A9" s="72" t="s">
        <v>117</v>
      </c>
      <c r="B9" s="192">
        <v>8381.9</v>
      </c>
      <c r="C9" s="192">
        <v>4087.2</v>
      </c>
      <c r="D9" s="192">
        <v>3753.23</v>
      </c>
      <c r="E9" s="98">
        <f t="shared" si="0"/>
        <v>0.44777795010677773</v>
      </c>
      <c r="F9" s="146">
        <f t="shared" si="1"/>
        <v>0.9182888040712469</v>
      </c>
      <c r="G9" s="98">
        <f t="shared" si="2"/>
        <v>0.08171119592875309</v>
      </c>
      <c r="H9" s="100">
        <f t="shared" si="3"/>
        <v>4</v>
      </c>
    </row>
    <row r="10" spans="1:8" ht="15">
      <c r="A10" s="72" t="s">
        <v>118</v>
      </c>
      <c r="B10" s="192">
        <v>17400.46</v>
      </c>
      <c r="C10" s="192">
        <v>8295.24</v>
      </c>
      <c r="D10" s="192">
        <v>6265.93</v>
      </c>
      <c r="E10" s="98">
        <f t="shared" si="0"/>
        <v>0.36010139961817106</v>
      </c>
      <c r="F10" s="146">
        <f t="shared" si="1"/>
        <v>0.7553645223043577</v>
      </c>
      <c r="G10" s="98">
        <f t="shared" si="2"/>
        <v>0.2446354776956423</v>
      </c>
      <c r="H10" s="100">
        <f t="shared" si="3"/>
        <v>8</v>
      </c>
    </row>
    <row r="11" spans="1:8" ht="15">
      <c r="A11" s="72" t="s">
        <v>119</v>
      </c>
      <c r="B11" s="192">
        <v>5407.9</v>
      </c>
      <c r="C11" s="192">
        <v>2378.84</v>
      </c>
      <c r="D11" s="192">
        <v>2069.27</v>
      </c>
      <c r="E11" s="98">
        <f t="shared" si="0"/>
        <v>0.3826383623957544</v>
      </c>
      <c r="F11" s="101">
        <f t="shared" si="1"/>
        <v>0.8698651443560727</v>
      </c>
      <c r="G11" s="98">
        <f t="shared" si="2"/>
        <v>0.13013485564392735</v>
      </c>
      <c r="H11" s="100">
        <f t="shared" si="3"/>
        <v>5</v>
      </c>
    </row>
    <row r="12" spans="1:8" ht="15.75" customHeight="1">
      <c r="A12" s="72" t="s">
        <v>120</v>
      </c>
      <c r="B12" s="192">
        <v>9433.64</v>
      </c>
      <c r="C12" s="192">
        <v>3712.72</v>
      </c>
      <c r="D12" s="192">
        <v>3410.48</v>
      </c>
      <c r="E12" s="98">
        <f t="shared" si="0"/>
        <v>0.3615232296335243</v>
      </c>
      <c r="F12" s="146">
        <f t="shared" si="1"/>
        <v>0.9185933762847724</v>
      </c>
      <c r="G12" s="98">
        <f t="shared" si="2"/>
        <v>0.08140662371522756</v>
      </c>
      <c r="H12" s="100">
        <f t="shared" si="3"/>
        <v>3</v>
      </c>
    </row>
    <row r="13" spans="1:8" s="11" customFormat="1" ht="16.5" customHeight="1">
      <c r="A13" s="81" t="s">
        <v>121</v>
      </c>
      <c r="B13" s="192">
        <v>7287.96</v>
      </c>
      <c r="C13" s="192">
        <v>3092.28</v>
      </c>
      <c r="D13" s="192">
        <v>3082.04</v>
      </c>
      <c r="E13" s="101">
        <f t="shared" si="0"/>
        <v>0.42289474695250795</v>
      </c>
      <c r="F13" s="101">
        <f t="shared" si="1"/>
        <v>0.9966885275589532</v>
      </c>
      <c r="G13" s="98">
        <f t="shared" si="2"/>
        <v>0.003311472441046792</v>
      </c>
      <c r="H13" s="100">
        <f t="shared" si="3"/>
        <v>1</v>
      </c>
    </row>
    <row r="14" spans="1:8" ht="15" hidden="1">
      <c r="A14" s="72" t="s">
        <v>48</v>
      </c>
      <c r="B14" s="193">
        <v>1916469.2865</v>
      </c>
      <c r="C14" s="193">
        <v>1215762.17329</v>
      </c>
      <c r="D14" s="193">
        <v>1008265.2880599999</v>
      </c>
      <c r="E14" s="48">
        <f t="shared" si="0"/>
        <v>0.5261056335013694</v>
      </c>
      <c r="F14" s="49">
        <f t="shared" si="1"/>
        <v>0.8293277338375413</v>
      </c>
      <c r="G14" s="48">
        <f t="shared" si="2"/>
        <v>0.17067226616245867</v>
      </c>
      <c r="H14" s="24">
        <f aca="true" t="shared" si="4" ref="H14:H52">RANK(G14,$G$5:$G$52,1)</f>
        <v>25</v>
      </c>
    </row>
    <row r="15" spans="1:8" ht="15" hidden="1">
      <c r="A15" s="72" t="s">
        <v>94</v>
      </c>
      <c r="B15" s="193">
        <v>2009612.2499000002</v>
      </c>
      <c r="C15" s="193">
        <v>1306683.81008</v>
      </c>
      <c r="D15" s="193">
        <v>1082330.33843</v>
      </c>
      <c r="E15" s="48">
        <f t="shared" si="0"/>
        <v>0.5385767022886417</v>
      </c>
      <c r="F15" s="49">
        <f t="shared" si="1"/>
        <v>0.8283031672090096</v>
      </c>
      <c r="G15" s="48">
        <f t="shared" si="2"/>
        <v>0.17169683279099035</v>
      </c>
      <c r="H15" s="24">
        <f t="shared" si="4"/>
        <v>26</v>
      </c>
    </row>
    <row r="16" spans="1:8" ht="15" hidden="1">
      <c r="A16" s="72" t="s">
        <v>50</v>
      </c>
      <c r="B16" s="193">
        <v>2779572.23865</v>
      </c>
      <c r="C16" s="193">
        <v>1783957.7617000001</v>
      </c>
      <c r="D16" s="193">
        <v>1497870.5445899998</v>
      </c>
      <c r="E16" s="48">
        <f t="shared" si="0"/>
        <v>0.538885272979088</v>
      </c>
      <c r="F16" s="49">
        <f t="shared" si="1"/>
        <v>0.8396334132724212</v>
      </c>
      <c r="G16" s="48">
        <f t="shared" si="2"/>
        <v>0.16036658672757875</v>
      </c>
      <c r="H16" s="24">
        <f t="shared" si="4"/>
        <v>19</v>
      </c>
    </row>
    <row r="17" spans="1:8" ht="15" hidden="1">
      <c r="A17" s="72" t="s">
        <v>51</v>
      </c>
      <c r="B17" s="193">
        <v>2206559.74095</v>
      </c>
      <c r="C17" s="193">
        <v>1370239.3646099998</v>
      </c>
      <c r="D17" s="193">
        <v>1101580.6741900002</v>
      </c>
      <c r="E17" s="48">
        <f t="shared" si="0"/>
        <v>0.49922993415792666</v>
      </c>
      <c r="F17" s="49">
        <f t="shared" si="1"/>
        <v>0.8039330226828902</v>
      </c>
      <c r="G17" s="48">
        <f t="shared" si="2"/>
        <v>0.19606697731710976</v>
      </c>
      <c r="H17" s="24">
        <f t="shared" si="4"/>
        <v>33</v>
      </c>
    </row>
    <row r="18" spans="1:8" ht="15" hidden="1">
      <c r="A18" s="72" t="s">
        <v>52</v>
      </c>
      <c r="B18" s="193">
        <v>938369.6882000001</v>
      </c>
      <c r="C18" s="193">
        <v>744163.71969</v>
      </c>
      <c r="D18" s="193">
        <v>595775.3975</v>
      </c>
      <c r="E18" s="48">
        <f t="shared" si="0"/>
        <v>0.6349047768612693</v>
      </c>
      <c r="F18" s="49">
        <f t="shared" si="1"/>
        <v>0.8005972096411594</v>
      </c>
      <c r="G18" s="48">
        <f t="shared" si="2"/>
        <v>0.19940279035884056</v>
      </c>
      <c r="H18" s="24">
        <f t="shared" si="4"/>
        <v>35</v>
      </c>
    </row>
    <row r="19" spans="1:8" ht="15" hidden="1">
      <c r="A19" s="72" t="s">
        <v>53</v>
      </c>
      <c r="B19" s="193">
        <v>579630.65454</v>
      </c>
      <c r="C19" s="193">
        <v>417726.66076</v>
      </c>
      <c r="D19" s="193">
        <v>327153.67687</v>
      </c>
      <c r="E19" s="48">
        <f t="shared" si="0"/>
        <v>0.564417486044854</v>
      </c>
      <c r="F19" s="49">
        <f t="shared" si="1"/>
        <v>0.7831764347403298</v>
      </c>
      <c r="G19" s="48">
        <f t="shared" si="2"/>
        <v>0.21682356525967017</v>
      </c>
      <c r="H19" s="24">
        <f t="shared" si="4"/>
        <v>37</v>
      </c>
    </row>
    <row r="20" spans="1:8" ht="15" hidden="1">
      <c r="A20" s="72" t="s">
        <v>95</v>
      </c>
      <c r="B20" s="193">
        <v>471352.54112999997</v>
      </c>
      <c r="C20" s="193">
        <v>341991.523</v>
      </c>
      <c r="D20" s="193">
        <v>295484.50786</v>
      </c>
      <c r="E20" s="48">
        <f t="shared" si="0"/>
        <v>0.6268864216826293</v>
      </c>
      <c r="F20" s="49">
        <f t="shared" si="1"/>
        <v>0.8640112049210062</v>
      </c>
      <c r="G20" s="48">
        <f t="shared" si="2"/>
        <v>0.13598879507899375</v>
      </c>
      <c r="H20" s="24">
        <f t="shared" si="4"/>
        <v>9</v>
      </c>
    </row>
    <row r="21" spans="1:8" ht="15" hidden="1">
      <c r="A21" s="72" t="s">
        <v>55</v>
      </c>
      <c r="B21" s="193">
        <v>1073460.88519</v>
      </c>
      <c r="C21" s="193">
        <v>739847.4395</v>
      </c>
      <c r="D21" s="193">
        <v>629732.14126</v>
      </c>
      <c r="E21" s="48">
        <f t="shared" si="0"/>
        <v>0.5866372496176596</v>
      </c>
      <c r="F21" s="49">
        <f t="shared" si="1"/>
        <v>0.8511648586438069</v>
      </c>
      <c r="G21" s="48">
        <f t="shared" si="2"/>
        <v>0.14883514135619313</v>
      </c>
      <c r="H21" s="24">
        <f t="shared" si="4"/>
        <v>12</v>
      </c>
    </row>
    <row r="22" spans="1:8" ht="15" hidden="1">
      <c r="A22" s="72" t="s">
        <v>56</v>
      </c>
      <c r="B22" s="193">
        <v>657584.7216</v>
      </c>
      <c r="C22" s="193">
        <v>366441.11287</v>
      </c>
      <c r="D22" s="193">
        <v>306938.36202</v>
      </c>
      <c r="E22" s="48">
        <f t="shared" si="0"/>
        <v>0.46676626134678734</v>
      </c>
      <c r="F22" s="49">
        <f t="shared" si="1"/>
        <v>0.8376198828129052</v>
      </c>
      <c r="G22" s="48">
        <f t="shared" si="2"/>
        <v>0.16238011718709477</v>
      </c>
      <c r="H22" s="24">
        <f t="shared" si="4"/>
        <v>22</v>
      </c>
    </row>
    <row r="23" spans="1:8" ht="15" hidden="1">
      <c r="A23" s="72" t="s">
        <v>57</v>
      </c>
      <c r="B23" s="193">
        <v>378599.42917</v>
      </c>
      <c r="C23" s="193">
        <v>260801.07752000002</v>
      </c>
      <c r="D23" s="193">
        <v>218582.17433</v>
      </c>
      <c r="E23" s="48">
        <f t="shared" si="0"/>
        <v>0.5773441729935929</v>
      </c>
      <c r="F23" s="49">
        <f t="shared" si="1"/>
        <v>0.8381183713216738</v>
      </c>
      <c r="G23" s="48">
        <f t="shared" si="2"/>
        <v>0.16188162867832623</v>
      </c>
      <c r="H23" s="24">
        <f t="shared" si="4"/>
        <v>21</v>
      </c>
    </row>
    <row r="24" spans="1:8" ht="15" hidden="1">
      <c r="A24" s="72" t="s">
        <v>58</v>
      </c>
      <c r="B24" s="193">
        <v>652784.05311</v>
      </c>
      <c r="C24" s="193">
        <v>445914.34094</v>
      </c>
      <c r="D24" s="193">
        <v>375278.42332</v>
      </c>
      <c r="E24" s="48">
        <f t="shared" si="0"/>
        <v>0.574889079370268</v>
      </c>
      <c r="F24" s="49">
        <f t="shared" si="1"/>
        <v>0.8415930793544394</v>
      </c>
      <c r="G24" s="48">
        <f t="shared" si="2"/>
        <v>0.1584069206455606</v>
      </c>
      <c r="H24" s="24">
        <f t="shared" si="4"/>
        <v>17</v>
      </c>
    </row>
    <row r="25" spans="1:8" ht="15" hidden="1">
      <c r="A25" s="72" t="s">
        <v>59</v>
      </c>
      <c r="B25" s="193">
        <v>737241.94179</v>
      </c>
      <c r="C25" s="193">
        <v>514055.32911</v>
      </c>
      <c r="D25" s="193">
        <v>420405.13167000003</v>
      </c>
      <c r="E25" s="48">
        <f t="shared" si="0"/>
        <v>0.5702403889953274</v>
      </c>
      <c r="F25" s="49">
        <f t="shared" si="1"/>
        <v>0.81782078282869</v>
      </c>
      <c r="G25" s="48">
        <f t="shared" si="2"/>
        <v>0.18217921717131003</v>
      </c>
      <c r="H25" s="24">
        <f t="shared" si="4"/>
        <v>29</v>
      </c>
    </row>
    <row r="26" spans="1:8" ht="15" hidden="1">
      <c r="A26" s="72" t="s">
        <v>60</v>
      </c>
      <c r="B26" s="193">
        <v>405683.98573</v>
      </c>
      <c r="C26" s="193">
        <v>308409.32089</v>
      </c>
      <c r="D26" s="193">
        <v>253855.12253</v>
      </c>
      <c r="E26" s="48">
        <f t="shared" si="0"/>
        <v>0.6257459782968889</v>
      </c>
      <c r="F26" s="49">
        <f t="shared" si="1"/>
        <v>0.8231110583734342</v>
      </c>
      <c r="G26" s="48">
        <f t="shared" si="2"/>
        <v>0.17688894162656577</v>
      </c>
      <c r="H26" s="24">
        <f t="shared" si="4"/>
        <v>28</v>
      </c>
    </row>
    <row r="27" spans="1:8" ht="15" hidden="1">
      <c r="A27" s="72" t="s">
        <v>61</v>
      </c>
      <c r="B27" s="193">
        <v>1051354.05024</v>
      </c>
      <c r="C27" s="193">
        <v>773073.6331699999</v>
      </c>
      <c r="D27" s="193">
        <v>652477.84506</v>
      </c>
      <c r="E27" s="48">
        <f t="shared" si="0"/>
        <v>0.6206071540895802</v>
      </c>
      <c r="F27" s="49">
        <f t="shared" si="1"/>
        <v>0.8440047843625256</v>
      </c>
      <c r="G27" s="48">
        <f t="shared" si="2"/>
        <v>0.15599521563747443</v>
      </c>
      <c r="H27" s="24">
        <f t="shared" si="4"/>
        <v>15</v>
      </c>
    </row>
    <row r="28" spans="1:8" ht="15" hidden="1">
      <c r="A28" s="72" t="s">
        <v>62</v>
      </c>
      <c r="B28" s="193">
        <v>1414698.5351300002</v>
      </c>
      <c r="C28" s="193">
        <v>890357.69764</v>
      </c>
      <c r="D28" s="193">
        <v>748402.34016</v>
      </c>
      <c r="E28" s="48">
        <f t="shared" si="0"/>
        <v>0.5290189546221785</v>
      </c>
      <c r="F28" s="49">
        <f t="shared" si="1"/>
        <v>0.840563676984801</v>
      </c>
      <c r="G28" s="48">
        <f t="shared" si="2"/>
        <v>0.15943632301519906</v>
      </c>
      <c r="H28" s="24">
        <f t="shared" si="4"/>
        <v>18</v>
      </c>
    </row>
    <row r="29" spans="1:8" ht="15" hidden="1">
      <c r="A29" s="72" t="s">
        <v>63</v>
      </c>
      <c r="B29" s="193">
        <v>803923.09511</v>
      </c>
      <c r="C29" s="193">
        <v>628132.00955</v>
      </c>
      <c r="D29" s="193">
        <v>470703.51436000003</v>
      </c>
      <c r="E29" s="48">
        <f t="shared" si="0"/>
        <v>0.5855081378096174</v>
      </c>
      <c r="F29" s="49">
        <f t="shared" si="1"/>
        <v>0.7493703667437944</v>
      </c>
      <c r="G29" s="48">
        <f t="shared" si="2"/>
        <v>0.2506296332562056</v>
      </c>
      <c r="H29" s="24">
        <f t="shared" si="4"/>
        <v>44</v>
      </c>
    </row>
    <row r="30" spans="1:8" ht="15" hidden="1">
      <c r="A30" s="72" t="s">
        <v>64</v>
      </c>
      <c r="B30" s="193">
        <v>1174578.86209</v>
      </c>
      <c r="C30" s="193">
        <v>790999.41003</v>
      </c>
      <c r="D30" s="193">
        <v>667349.07878</v>
      </c>
      <c r="E30" s="48">
        <f t="shared" si="0"/>
        <v>0.56816030010326</v>
      </c>
      <c r="F30" s="49">
        <f t="shared" si="1"/>
        <v>0.8436783521174682</v>
      </c>
      <c r="G30" s="48">
        <f t="shared" si="2"/>
        <v>0.15632164788253178</v>
      </c>
      <c r="H30" s="24">
        <f t="shared" si="4"/>
        <v>16</v>
      </c>
    </row>
    <row r="31" spans="1:8" ht="15" hidden="1">
      <c r="A31" s="72" t="s">
        <v>65</v>
      </c>
      <c r="B31" s="193">
        <v>1083428.63818</v>
      </c>
      <c r="C31" s="193">
        <v>875921.20952</v>
      </c>
      <c r="D31" s="193">
        <v>656289.21742</v>
      </c>
      <c r="E31" s="48">
        <f t="shared" si="0"/>
        <v>0.6057521412046749</v>
      </c>
      <c r="F31" s="49">
        <f t="shared" si="1"/>
        <v>0.7492559950450827</v>
      </c>
      <c r="G31" s="48">
        <f t="shared" si="2"/>
        <v>0.25074400495491733</v>
      </c>
      <c r="H31" s="24">
        <f t="shared" si="4"/>
        <v>45</v>
      </c>
    </row>
    <row r="32" spans="1:8" ht="15" hidden="1">
      <c r="A32" s="72" t="s">
        <v>66</v>
      </c>
      <c r="B32" s="193">
        <v>858511.33299</v>
      </c>
      <c r="C32" s="193">
        <v>630360.8386499999</v>
      </c>
      <c r="D32" s="193">
        <v>519369.34787</v>
      </c>
      <c r="E32" s="48">
        <f t="shared" si="0"/>
        <v>0.604965045785889</v>
      </c>
      <c r="F32" s="49">
        <f t="shared" si="1"/>
        <v>0.8239238798246054</v>
      </c>
      <c r="G32" s="48">
        <f t="shared" si="2"/>
        <v>0.17607612017539465</v>
      </c>
      <c r="H32" s="24">
        <f t="shared" si="4"/>
        <v>27</v>
      </c>
    </row>
    <row r="33" spans="1:8" ht="15" hidden="1">
      <c r="A33" s="72" t="s">
        <v>67</v>
      </c>
      <c r="B33" s="193">
        <v>600573.17227</v>
      </c>
      <c r="C33" s="193">
        <v>414106.00733999995</v>
      </c>
      <c r="D33" s="193">
        <v>332246.25211</v>
      </c>
      <c r="E33" s="48">
        <f t="shared" si="0"/>
        <v>0.5532152740925829</v>
      </c>
      <c r="F33" s="49">
        <f t="shared" si="1"/>
        <v>0.8023217394120309</v>
      </c>
      <c r="G33" s="48">
        <f t="shared" si="2"/>
        <v>0.1976782605879691</v>
      </c>
      <c r="H33" s="24">
        <f t="shared" si="4"/>
        <v>34</v>
      </c>
    </row>
    <row r="34" spans="1:8" ht="15" hidden="1">
      <c r="A34" s="72" t="s">
        <v>68</v>
      </c>
      <c r="B34" s="193">
        <v>445093.21202</v>
      </c>
      <c r="C34" s="193">
        <v>324596.2327</v>
      </c>
      <c r="D34" s="193">
        <v>253681.05594</v>
      </c>
      <c r="E34" s="48">
        <f t="shared" si="0"/>
        <v>0.569950403846197</v>
      </c>
      <c r="F34" s="49">
        <f t="shared" si="1"/>
        <v>0.7815280350910863</v>
      </c>
      <c r="G34" s="48">
        <f t="shared" si="2"/>
        <v>0.21847196490891374</v>
      </c>
      <c r="H34" s="24">
        <f t="shared" si="4"/>
        <v>38</v>
      </c>
    </row>
    <row r="35" spans="1:8" ht="15" hidden="1">
      <c r="A35" s="72" t="s">
        <v>69</v>
      </c>
      <c r="B35" s="193">
        <v>692462.76174</v>
      </c>
      <c r="C35" s="193">
        <v>494586.56788</v>
      </c>
      <c r="D35" s="193">
        <v>377746.71094</v>
      </c>
      <c r="E35" s="48">
        <f t="shared" si="0"/>
        <v>0.5455119492502517</v>
      </c>
      <c r="F35" s="49">
        <f t="shared" si="1"/>
        <v>0.7637625755975879</v>
      </c>
      <c r="G35" s="48">
        <f t="shared" si="2"/>
        <v>0.23623742440241213</v>
      </c>
      <c r="H35" s="24">
        <f t="shared" si="4"/>
        <v>41</v>
      </c>
    </row>
    <row r="36" spans="1:8" ht="15" hidden="1">
      <c r="A36" s="72" t="s">
        <v>70</v>
      </c>
      <c r="B36" s="193">
        <v>2624523.66191</v>
      </c>
      <c r="C36" s="193">
        <v>1835289.69897</v>
      </c>
      <c r="D36" s="193">
        <v>1497550.20733</v>
      </c>
      <c r="E36" s="48">
        <f t="shared" si="0"/>
        <v>0.5705988591621827</v>
      </c>
      <c r="F36" s="49">
        <f t="shared" si="1"/>
        <v>0.8159748339297355</v>
      </c>
      <c r="G36" s="48">
        <f t="shared" si="2"/>
        <v>0.18402516607026453</v>
      </c>
      <c r="H36" s="24">
        <f t="shared" si="4"/>
        <v>31</v>
      </c>
    </row>
    <row r="37" spans="1:8" ht="15" hidden="1">
      <c r="A37" s="72" t="s">
        <v>71</v>
      </c>
      <c r="B37" s="193">
        <v>569671.8750499999</v>
      </c>
      <c r="C37" s="193">
        <v>392992.28644</v>
      </c>
      <c r="D37" s="193">
        <v>365781.22704</v>
      </c>
      <c r="E37" s="48">
        <f t="shared" si="0"/>
        <v>0.6420910756879046</v>
      </c>
      <c r="F37" s="49">
        <f t="shared" si="1"/>
        <v>0.9307593040909357</v>
      </c>
      <c r="G37" s="48">
        <f t="shared" si="2"/>
        <v>0.06924069590906434</v>
      </c>
      <c r="H37" s="24">
        <f t="shared" si="4"/>
        <v>4</v>
      </c>
    </row>
    <row r="38" spans="1:8" ht="15" hidden="1">
      <c r="A38" s="72" t="s">
        <v>72</v>
      </c>
      <c r="B38" s="193">
        <v>471856.12166</v>
      </c>
      <c r="C38" s="193">
        <v>311046.61962</v>
      </c>
      <c r="D38" s="193">
        <v>260750.38156</v>
      </c>
      <c r="E38" s="48">
        <f t="shared" si="0"/>
        <v>0.5526056982002788</v>
      </c>
      <c r="F38" s="49">
        <f t="shared" si="1"/>
        <v>0.8383000010691452</v>
      </c>
      <c r="G38" s="48">
        <f t="shared" si="2"/>
        <v>0.16169999893085485</v>
      </c>
      <c r="H38" s="24">
        <f t="shared" si="4"/>
        <v>20</v>
      </c>
    </row>
    <row r="39" spans="1:8" ht="15" hidden="1">
      <c r="A39" s="72" t="s">
        <v>73</v>
      </c>
      <c r="B39" s="193">
        <v>603713.83303</v>
      </c>
      <c r="C39" s="193">
        <v>425918.43985</v>
      </c>
      <c r="D39" s="193">
        <v>359876.83287</v>
      </c>
      <c r="E39" s="48">
        <f t="shared" si="0"/>
        <v>0.5961049974021663</v>
      </c>
      <c r="F39" s="49">
        <f t="shared" si="1"/>
        <v>0.8449430670264979</v>
      </c>
      <c r="G39" s="48">
        <f t="shared" si="2"/>
        <v>0.1550569329735021</v>
      </c>
      <c r="H39" s="24">
        <f t="shared" si="4"/>
        <v>14</v>
      </c>
    </row>
    <row r="40" spans="1:8" ht="15" hidden="1">
      <c r="A40" s="72" t="s">
        <v>74</v>
      </c>
      <c r="B40" s="193">
        <v>434039.38093</v>
      </c>
      <c r="C40" s="193">
        <v>346802.48108</v>
      </c>
      <c r="D40" s="193">
        <v>265244.45316</v>
      </c>
      <c r="E40" s="48">
        <f t="shared" si="0"/>
        <v>0.6111068829553452</v>
      </c>
      <c r="F40" s="49">
        <f t="shared" si="1"/>
        <v>0.7648285915775028</v>
      </c>
      <c r="G40" s="48">
        <f t="shared" si="2"/>
        <v>0.23517140842249717</v>
      </c>
      <c r="H40" s="24">
        <f t="shared" si="4"/>
        <v>40</v>
      </c>
    </row>
    <row r="41" spans="1:8" ht="15" hidden="1">
      <c r="A41" s="72" t="s">
        <v>75</v>
      </c>
      <c r="B41" s="193">
        <v>413588.77792</v>
      </c>
      <c r="C41" s="193">
        <v>279901.17918000004</v>
      </c>
      <c r="D41" s="193">
        <v>238716.56525</v>
      </c>
      <c r="E41" s="48">
        <f t="shared" si="0"/>
        <v>0.577183371489288</v>
      </c>
      <c r="F41" s="49">
        <f t="shared" si="1"/>
        <v>0.8528601628236984</v>
      </c>
      <c r="G41" s="48">
        <f t="shared" si="2"/>
        <v>0.14713983717630164</v>
      </c>
      <c r="H41" s="24">
        <f t="shared" si="4"/>
        <v>11</v>
      </c>
    </row>
    <row r="42" spans="1:8" ht="15" hidden="1">
      <c r="A42" s="72" t="s">
        <v>76</v>
      </c>
      <c r="B42" s="193">
        <v>547576.6766799999</v>
      </c>
      <c r="C42" s="193">
        <v>386692.93171</v>
      </c>
      <c r="D42" s="193">
        <v>329940.38536</v>
      </c>
      <c r="E42" s="48">
        <f t="shared" si="0"/>
        <v>0.60254645497404</v>
      </c>
      <c r="F42" s="49">
        <f t="shared" si="1"/>
        <v>0.8532361424372724</v>
      </c>
      <c r="G42" s="48">
        <f t="shared" si="2"/>
        <v>0.14676385756272758</v>
      </c>
      <c r="H42" s="24">
        <f t="shared" si="4"/>
        <v>10</v>
      </c>
    </row>
    <row r="43" spans="1:8" s="11" customFormat="1" ht="15" hidden="1">
      <c r="A43" s="81" t="s">
        <v>77</v>
      </c>
      <c r="B43" s="193">
        <v>760673.2756599999</v>
      </c>
      <c r="C43" s="193">
        <v>551395.69401</v>
      </c>
      <c r="D43" s="193">
        <v>468149.15913</v>
      </c>
      <c r="E43" s="75">
        <f t="shared" si="0"/>
        <v>0.6154405236910805</v>
      </c>
      <c r="F43" s="75">
        <f t="shared" si="1"/>
        <v>0.849025779881244</v>
      </c>
      <c r="G43" s="48">
        <f t="shared" si="2"/>
        <v>0.15097422011875605</v>
      </c>
      <c r="H43" s="24">
        <f t="shared" si="4"/>
        <v>13</v>
      </c>
    </row>
    <row r="44" spans="1:8" ht="15" hidden="1">
      <c r="A44" s="72" t="s">
        <v>78</v>
      </c>
      <c r="B44" s="193">
        <v>1575129.52531</v>
      </c>
      <c r="C44" s="193">
        <v>1141536.51809</v>
      </c>
      <c r="D44" s="193">
        <v>950828.1437</v>
      </c>
      <c r="E44" s="48">
        <f t="shared" si="0"/>
        <v>0.6036507654904559</v>
      </c>
      <c r="F44" s="49">
        <f t="shared" si="1"/>
        <v>0.8329371234578724</v>
      </c>
      <c r="G44" s="48">
        <f t="shared" si="2"/>
        <v>0.1670628765421276</v>
      </c>
      <c r="H44" s="24">
        <f t="shared" si="4"/>
        <v>23</v>
      </c>
    </row>
    <row r="45" spans="1:8" ht="15" hidden="1">
      <c r="A45" s="72" t="s">
        <v>96</v>
      </c>
      <c r="B45" s="193">
        <v>314567.32775</v>
      </c>
      <c r="C45" s="193">
        <v>223779.28383</v>
      </c>
      <c r="D45" s="193">
        <v>217990.64611</v>
      </c>
      <c r="E45" s="48">
        <f t="shared" si="0"/>
        <v>0.6929856564228006</v>
      </c>
      <c r="F45" s="49">
        <f t="shared" si="1"/>
        <v>0.9741323789185173</v>
      </c>
      <c r="G45" s="48">
        <f t="shared" si="2"/>
        <v>0.02586762108148266</v>
      </c>
      <c r="H45" s="73">
        <f t="shared" si="4"/>
        <v>2</v>
      </c>
    </row>
    <row r="46" spans="1:8" ht="15" hidden="1">
      <c r="A46" s="72" t="s">
        <v>80</v>
      </c>
      <c r="B46" s="193">
        <v>1117257.62202</v>
      </c>
      <c r="C46" s="193">
        <v>907200.61633</v>
      </c>
      <c r="D46" s="193">
        <v>634736.88795</v>
      </c>
      <c r="E46" s="48">
        <f t="shared" si="0"/>
        <v>0.5681204365403181</v>
      </c>
      <c r="F46" s="49">
        <f t="shared" si="1"/>
        <v>0.6996654064431438</v>
      </c>
      <c r="G46" s="48">
        <f t="shared" si="2"/>
        <v>0.3003345935568562</v>
      </c>
      <c r="H46" s="24">
        <f t="shared" si="4"/>
        <v>46</v>
      </c>
    </row>
    <row r="47" spans="1:8" ht="15" hidden="1">
      <c r="A47" s="72" t="s">
        <v>81</v>
      </c>
      <c r="B47" s="193">
        <v>742013.1615</v>
      </c>
      <c r="C47" s="193">
        <v>477968.47254000005</v>
      </c>
      <c r="D47" s="193">
        <v>422481.75973</v>
      </c>
      <c r="E47" s="48">
        <f t="shared" si="0"/>
        <v>0.5693723260594751</v>
      </c>
      <c r="F47" s="49">
        <f t="shared" si="1"/>
        <v>0.8839113539955159</v>
      </c>
      <c r="G47" s="48">
        <f t="shared" si="2"/>
        <v>0.1160886460044841</v>
      </c>
      <c r="H47" s="24">
        <f t="shared" si="4"/>
        <v>7</v>
      </c>
    </row>
    <row r="48" spans="1:8" ht="15" hidden="1">
      <c r="A48" s="72" t="s">
        <v>82</v>
      </c>
      <c r="B48" s="193">
        <v>421837.11829</v>
      </c>
      <c r="C48" s="193">
        <v>315549.04419</v>
      </c>
      <c r="D48" s="193">
        <v>261998.69827000002</v>
      </c>
      <c r="E48" s="48">
        <f t="shared" si="0"/>
        <v>0.6210897213883487</v>
      </c>
      <c r="F48" s="49">
        <f t="shared" si="1"/>
        <v>0.8302946977467124</v>
      </c>
      <c r="G48" s="48">
        <f t="shared" si="2"/>
        <v>0.16970530225328762</v>
      </c>
      <c r="H48" s="24">
        <f t="shared" si="4"/>
        <v>24</v>
      </c>
    </row>
    <row r="49" spans="1:8" ht="15" hidden="1">
      <c r="A49" s="72" t="s">
        <v>83</v>
      </c>
      <c r="B49" s="193">
        <v>533993.63439</v>
      </c>
      <c r="C49" s="193">
        <v>405384.71910000005</v>
      </c>
      <c r="D49" s="193">
        <v>283293.25776999997</v>
      </c>
      <c r="E49" s="48">
        <f t="shared" si="0"/>
        <v>0.53051804277333</v>
      </c>
      <c r="F49" s="49">
        <f t="shared" si="1"/>
        <v>0.6988256942662838</v>
      </c>
      <c r="G49" s="48">
        <f t="shared" si="2"/>
        <v>0.3011743057337162</v>
      </c>
      <c r="H49" s="24">
        <f t="shared" si="4"/>
        <v>47</v>
      </c>
    </row>
    <row r="50" spans="1:8" ht="15" hidden="1">
      <c r="A50" s="72" t="s">
        <v>97</v>
      </c>
      <c r="B50" s="193">
        <v>351493.84162</v>
      </c>
      <c r="C50" s="193">
        <v>285849.76593</v>
      </c>
      <c r="D50" s="193">
        <v>224520.28582</v>
      </c>
      <c r="E50" s="48">
        <f t="shared" si="0"/>
        <v>0.6387602263106756</v>
      </c>
      <c r="F50" s="49">
        <f t="shared" si="1"/>
        <v>0.7854485557808062</v>
      </c>
      <c r="G50" s="48">
        <f t="shared" si="2"/>
        <v>0.2145514442191938</v>
      </c>
      <c r="H50" s="24">
        <f t="shared" si="4"/>
        <v>36</v>
      </c>
    </row>
    <row r="51" spans="1:8" ht="15" hidden="1">
      <c r="A51" s="72" t="s">
        <v>84</v>
      </c>
      <c r="B51" s="193">
        <v>583162.50624</v>
      </c>
      <c r="C51" s="193">
        <v>441306.91419</v>
      </c>
      <c r="D51" s="193">
        <v>360743.17195</v>
      </c>
      <c r="E51" s="48">
        <f t="shared" si="0"/>
        <v>0.6185980204316093</v>
      </c>
      <c r="F51" s="49">
        <f t="shared" si="1"/>
        <v>0.8174428279967666</v>
      </c>
      <c r="G51" s="48">
        <f t="shared" si="2"/>
        <v>0.1825571720032334</v>
      </c>
      <c r="H51" s="24">
        <f t="shared" si="4"/>
        <v>30</v>
      </c>
    </row>
    <row r="52" spans="1:8" ht="15" hidden="1">
      <c r="A52" s="72" t="s">
        <v>98</v>
      </c>
      <c r="B52" s="193">
        <v>673673.36799</v>
      </c>
      <c r="C52" s="193">
        <v>457665.52398</v>
      </c>
      <c r="D52" s="193">
        <v>369045.11595999997</v>
      </c>
      <c r="E52" s="48">
        <f t="shared" si="0"/>
        <v>0.5478101606734112</v>
      </c>
      <c r="F52" s="49">
        <f t="shared" si="1"/>
        <v>0.8063642477385455</v>
      </c>
      <c r="G52" s="48">
        <f t="shared" si="2"/>
        <v>0.19363575226145446</v>
      </c>
      <c r="H52" s="24">
        <f t="shared" si="4"/>
        <v>32</v>
      </c>
    </row>
    <row r="53" spans="1:8" ht="15.75" customHeight="1" thickBot="1">
      <c r="A53" s="78"/>
      <c r="B53" s="194">
        <f>B5+B6+B7+B8+B9+B10+B11+B12+B13</f>
        <v>193881.55999999997</v>
      </c>
      <c r="C53" s="194">
        <f>C5+C6+C7+C8+C9+C10+C11+C12+C13</f>
        <v>89882.16</v>
      </c>
      <c r="D53" s="194">
        <f>D5+D6+D7+D8+D9+D10+D11+D12+D13</f>
        <v>71210.22</v>
      </c>
      <c r="E53" s="147">
        <f t="shared" si="0"/>
        <v>0.36728722422080784</v>
      </c>
      <c r="F53" s="148">
        <f t="shared" si="1"/>
        <v>0.7922620017142445</v>
      </c>
      <c r="G53" s="79"/>
      <c r="H53" s="80"/>
    </row>
    <row r="54" spans="6:7" ht="12.75">
      <c r="F54" s="11"/>
      <c r="G54" s="11"/>
    </row>
    <row r="55" spans="2:8" ht="15">
      <c r="B55" s="167">
        <v>1</v>
      </c>
      <c r="C55" s="167">
        <v>2</v>
      </c>
      <c r="D55" s="167">
        <v>3</v>
      </c>
      <c r="E55" s="167">
        <v>4</v>
      </c>
      <c r="F55" s="167">
        <v>5</v>
      </c>
      <c r="G55" s="167">
        <v>6</v>
      </c>
      <c r="H55" s="168"/>
    </row>
    <row r="56" spans="5:7" ht="12.75">
      <c r="E56" s="176" t="s">
        <v>134</v>
      </c>
      <c r="F56" s="177" t="s">
        <v>135</v>
      </c>
      <c r="G56" s="177" t="s">
        <v>128</v>
      </c>
    </row>
    <row r="57" spans="6:7" ht="12.75">
      <c r="F57" s="11"/>
      <c r="G57" s="11"/>
    </row>
    <row r="58" spans="6:7" ht="12.75">
      <c r="F58" s="11"/>
      <c r="G58" s="11"/>
    </row>
    <row r="59" spans="6:7" ht="12.75">
      <c r="F59" s="11"/>
      <c r="G59" s="11"/>
    </row>
    <row r="60" spans="6:7" ht="12.75">
      <c r="F60" s="11"/>
      <c r="G60" s="11"/>
    </row>
    <row r="61" spans="6:7" ht="12.75">
      <c r="F61" s="11"/>
      <c r="G61" s="11"/>
    </row>
    <row r="62" spans="6:7" ht="12.75">
      <c r="F62" s="11"/>
      <c r="G62" s="11"/>
    </row>
    <row r="63" spans="6:7" ht="12.75">
      <c r="F63" s="11"/>
      <c r="G63" s="11"/>
    </row>
    <row r="64" spans="6:7" ht="12.75">
      <c r="F64" s="11"/>
      <c r="G64" s="11"/>
    </row>
    <row r="65" spans="6:7" ht="12.75">
      <c r="F65" s="11"/>
      <c r="G65" s="11"/>
    </row>
    <row r="66" spans="6:7" ht="12.75">
      <c r="F66" s="11"/>
      <c r="G66" s="11"/>
    </row>
  </sheetData>
  <sheetProtection/>
  <mergeCells count="5">
    <mergeCell ref="H3:H4"/>
    <mergeCell ref="A3:A4"/>
    <mergeCell ref="F3:F4"/>
    <mergeCell ref="B3:D3"/>
    <mergeCell ref="E3:E4"/>
  </mergeCells>
  <printOptions/>
  <pageMargins left="0.7480314960629921" right="0" top="0.984251968503937" bottom="0.6692913385826772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5" sqref="C5:C13"/>
    </sheetView>
  </sheetViews>
  <sheetFormatPr defaultColWidth="9.00390625" defaultRowHeight="12.75"/>
  <cols>
    <col min="1" max="1" width="23.75390625" style="0" customWidth="1"/>
    <col min="2" max="2" width="17.125" style="0" customWidth="1"/>
    <col min="3" max="3" width="15.625" style="0" customWidth="1"/>
    <col min="4" max="4" width="13.75390625" style="0" customWidth="1"/>
    <col min="5" max="5" width="12.75390625" style="11" customWidth="1"/>
  </cols>
  <sheetData>
    <row r="1" ht="12.75">
      <c r="E1" s="30"/>
    </row>
    <row r="2" ht="13.5" thickBot="1">
      <c r="E2" s="30"/>
    </row>
    <row r="3" spans="1:7" ht="30.75" customHeight="1">
      <c r="A3" s="226" t="s">
        <v>123</v>
      </c>
      <c r="B3" s="221" t="s">
        <v>124</v>
      </c>
      <c r="C3" s="223"/>
      <c r="D3" s="239" t="s">
        <v>86</v>
      </c>
      <c r="E3" s="236" t="s">
        <v>93</v>
      </c>
      <c r="F3" s="234"/>
      <c r="G3" s="233"/>
    </row>
    <row r="4" spans="1:7" ht="30" customHeight="1" thickBot="1">
      <c r="A4" s="238"/>
      <c r="B4" s="112" t="s">
        <v>163</v>
      </c>
      <c r="C4" s="112" t="s">
        <v>162</v>
      </c>
      <c r="D4" s="240"/>
      <c r="E4" s="237"/>
      <c r="F4" s="234"/>
      <c r="G4" s="233"/>
    </row>
    <row r="5" spans="1:7" ht="16.5" customHeight="1">
      <c r="A5" s="72" t="s">
        <v>113</v>
      </c>
      <c r="B5" s="188">
        <v>34832.5</v>
      </c>
      <c r="C5" s="187">
        <v>35986.14</v>
      </c>
      <c r="D5" s="104">
        <f>C5/B5</f>
        <v>1.0331196440106223</v>
      </c>
      <c r="E5" s="67">
        <f>RANK(D5,$D$5:$D$13)</f>
        <v>4</v>
      </c>
      <c r="G5" s="186"/>
    </row>
    <row r="6" spans="1:7" ht="16.5" customHeight="1">
      <c r="A6" s="72" t="s">
        <v>114</v>
      </c>
      <c r="B6" s="188">
        <v>530.2</v>
      </c>
      <c r="C6" s="187">
        <v>474.72</v>
      </c>
      <c r="D6" s="105">
        <f aca="true" t="shared" si="0" ref="D6:D51">C6/B6</f>
        <v>0.8953602414183327</v>
      </c>
      <c r="E6" s="67">
        <f aca="true" t="shared" si="1" ref="E6:E13">RANK(D6,$D$5:$D$13)</f>
        <v>5</v>
      </c>
      <c r="G6" s="186"/>
    </row>
    <row r="7" spans="1:7" ht="16.5" customHeight="1">
      <c r="A7" s="72" t="s">
        <v>115</v>
      </c>
      <c r="B7" s="188">
        <v>507.5</v>
      </c>
      <c r="C7" s="187">
        <v>539.91</v>
      </c>
      <c r="D7" s="105">
        <f t="shared" si="0"/>
        <v>1.0638620689655172</v>
      </c>
      <c r="E7" s="67">
        <f t="shared" si="1"/>
        <v>3</v>
      </c>
      <c r="G7" s="186"/>
    </row>
    <row r="8" spans="1:7" ht="16.5" customHeight="1">
      <c r="A8" s="72" t="s">
        <v>116</v>
      </c>
      <c r="B8" s="188">
        <v>2079.7</v>
      </c>
      <c r="C8" s="187">
        <v>2270.23</v>
      </c>
      <c r="D8" s="105">
        <f t="shared" si="0"/>
        <v>1.091614175121412</v>
      </c>
      <c r="E8" s="67">
        <f t="shared" si="1"/>
        <v>1</v>
      </c>
      <c r="G8" s="186"/>
    </row>
    <row r="9" spans="1:7" ht="16.5" customHeight="1">
      <c r="A9" s="72" t="s">
        <v>117</v>
      </c>
      <c r="B9" s="188">
        <v>756.8</v>
      </c>
      <c r="C9" s="187">
        <v>670.97</v>
      </c>
      <c r="D9" s="105">
        <f t="shared" si="0"/>
        <v>0.8865882663847781</v>
      </c>
      <c r="E9" s="67">
        <f t="shared" si="1"/>
        <v>6</v>
      </c>
      <c r="G9" s="186"/>
    </row>
    <row r="10" spans="1:7" ht="16.5" customHeight="1">
      <c r="A10" s="72" t="s">
        <v>118</v>
      </c>
      <c r="B10" s="188">
        <v>1775.3</v>
      </c>
      <c r="C10" s="187">
        <v>1033.56</v>
      </c>
      <c r="D10" s="105">
        <f t="shared" si="0"/>
        <v>0.5821889258153551</v>
      </c>
      <c r="E10" s="67">
        <f t="shared" si="1"/>
        <v>9</v>
      </c>
      <c r="G10" s="186"/>
    </row>
    <row r="11" spans="1:7" ht="16.5" customHeight="1">
      <c r="A11" s="72" t="s">
        <v>119</v>
      </c>
      <c r="B11" s="188">
        <v>388.7</v>
      </c>
      <c r="C11" s="187">
        <v>259.31</v>
      </c>
      <c r="D11" s="105">
        <f t="shared" si="0"/>
        <v>0.6671211731412401</v>
      </c>
      <c r="E11" s="67">
        <f t="shared" si="1"/>
        <v>8</v>
      </c>
      <c r="G11" s="186"/>
    </row>
    <row r="12" spans="1:7" ht="16.5" customHeight="1">
      <c r="A12" s="72" t="s">
        <v>120</v>
      </c>
      <c r="B12" s="188">
        <v>874.7</v>
      </c>
      <c r="C12" s="187">
        <v>931.47</v>
      </c>
      <c r="D12" s="105">
        <f t="shared" si="0"/>
        <v>1.0649022522007545</v>
      </c>
      <c r="E12" s="67">
        <f t="shared" si="1"/>
        <v>2</v>
      </c>
      <c r="G12" s="186"/>
    </row>
    <row r="13" spans="1:7" ht="16.5" customHeight="1" thickBot="1">
      <c r="A13" s="81" t="s">
        <v>121</v>
      </c>
      <c r="B13" s="188">
        <v>1167.2</v>
      </c>
      <c r="C13" s="187">
        <v>988.01</v>
      </c>
      <c r="D13" s="105">
        <f t="shared" si="0"/>
        <v>0.8464787525702535</v>
      </c>
      <c r="E13" s="67">
        <f t="shared" si="1"/>
        <v>7</v>
      </c>
      <c r="G13" s="186"/>
    </row>
    <row r="14" spans="1:7" ht="13.5" hidden="1" thickBot="1">
      <c r="A14" s="16" t="s">
        <v>48</v>
      </c>
      <c r="B14" s="133">
        <v>287403.47643</v>
      </c>
      <c r="C14" s="184">
        <f>'исполн.дох.'!D14</f>
        <v>316836.27647999994</v>
      </c>
      <c r="D14" s="105">
        <f t="shared" si="0"/>
        <v>1.1024093390087042</v>
      </c>
      <c r="E14" s="106">
        <f aca="true" t="shared" si="2" ref="E14:E52">RANK(D14,$D$5:$D$52)</f>
        <v>24</v>
      </c>
      <c r="G14" s="186"/>
    </row>
    <row r="15" spans="1:7" ht="13.5" hidden="1" thickBot="1">
      <c r="A15" s="16" t="s">
        <v>94</v>
      </c>
      <c r="B15" s="133">
        <v>590388.1855388888</v>
      </c>
      <c r="C15" s="184">
        <f>'исполн.дох.'!D15</f>
        <v>665043.7430499999</v>
      </c>
      <c r="D15" s="105">
        <f t="shared" si="0"/>
        <v>1.1264516454423419</v>
      </c>
      <c r="E15" s="106">
        <f t="shared" si="2"/>
        <v>20</v>
      </c>
      <c r="G15" s="186"/>
    </row>
    <row r="16" spans="1:7" ht="13.5" hidden="1" thickBot="1">
      <c r="A16" s="16" t="s">
        <v>50</v>
      </c>
      <c r="B16" s="133">
        <v>507846.9647277779</v>
      </c>
      <c r="C16" s="184">
        <f>'исполн.дох.'!D16</f>
        <v>552233.62504</v>
      </c>
      <c r="D16" s="105">
        <f t="shared" si="0"/>
        <v>1.0874016453677433</v>
      </c>
      <c r="E16" s="106">
        <f t="shared" si="2"/>
        <v>27</v>
      </c>
      <c r="G16" s="186"/>
    </row>
    <row r="17" spans="1:7" ht="13.5" hidden="1" thickBot="1">
      <c r="A17" s="16" t="s">
        <v>51</v>
      </c>
      <c r="B17" s="133">
        <v>307135.89610444446</v>
      </c>
      <c r="C17" s="184">
        <f>'исполн.дох.'!D17</f>
        <v>332283.51246000006</v>
      </c>
      <c r="D17" s="105">
        <f t="shared" si="0"/>
        <v>1.0818778158936002</v>
      </c>
      <c r="E17" s="106">
        <f t="shared" si="2"/>
        <v>29</v>
      </c>
      <c r="G17" s="186"/>
    </row>
    <row r="18" spans="1:7" ht="13.5" hidden="1" thickBot="1">
      <c r="A18" s="16" t="s">
        <v>52</v>
      </c>
      <c r="B18" s="133">
        <v>63096.84590333333</v>
      </c>
      <c r="C18" s="184">
        <f>'исполн.дох.'!D18</f>
        <v>71680.63815</v>
      </c>
      <c r="D18" s="105">
        <f t="shared" si="0"/>
        <v>1.1360415425490105</v>
      </c>
      <c r="E18" s="106">
        <f t="shared" si="2"/>
        <v>19</v>
      </c>
      <c r="G18" s="186"/>
    </row>
    <row r="19" spans="1:7" ht="13.5" hidden="1" thickBot="1">
      <c r="A19" s="16" t="s">
        <v>53</v>
      </c>
      <c r="B19" s="133">
        <v>38375.247314444445</v>
      </c>
      <c r="C19" s="184">
        <f>'исполн.дох.'!D19</f>
        <v>40589.64579</v>
      </c>
      <c r="D19" s="105">
        <f t="shared" si="0"/>
        <v>1.0577038229203035</v>
      </c>
      <c r="E19" s="106">
        <f t="shared" si="2"/>
        <v>33</v>
      </c>
      <c r="G19" s="186"/>
    </row>
    <row r="20" spans="1:7" ht="13.5" hidden="1" thickBot="1">
      <c r="A20" s="16" t="s">
        <v>95</v>
      </c>
      <c r="B20" s="133">
        <f>23131.1590522222-726.005</f>
        <v>22405.1540522222</v>
      </c>
      <c r="C20" s="184">
        <f>'исполн.дох.'!D20</f>
        <v>27485.13019</v>
      </c>
      <c r="D20" s="105">
        <f t="shared" si="0"/>
        <v>1.2267324797650279</v>
      </c>
      <c r="E20" s="106">
        <f t="shared" si="2"/>
        <v>12</v>
      </c>
      <c r="G20" s="186"/>
    </row>
    <row r="21" spans="1:7" ht="13.5" hidden="1" thickBot="1">
      <c r="A21" s="16" t="s">
        <v>55</v>
      </c>
      <c r="B21" s="133">
        <v>113892.97470444445</v>
      </c>
      <c r="C21" s="184">
        <f>'исполн.дох.'!D21</f>
        <v>125704.95425999998</v>
      </c>
      <c r="D21" s="105">
        <f t="shared" si="0"/>
        <v>1.1037112217518943</v>
      </c>
      <c r="E21" s="106">
        <f t="shared" si="2"/>
        <v>23</v>
      </c>
      <c r="G21" s="186"/>
    </row>
    <row r="22" spans="1:7" ht="13.5" hidden="1" thickBot="1">
      <c r="A22" s="16" t="s">
        <v>56</v>
      </c>
      <c r="B22" s="133">
        <v>95191.43032111111</v>
      </c>
      <c r="C22" s="184">
        <f>'исполн.дох.'!D22</f>
        <v>111046.47119</v>
      </c>
      <c r="D22" s="105">
        <f t="shared" si="0"/>
        <v>1.1665595402380735</v>
      </c>
      <c r="E22" s="106">
        <f t="shared" si="2"/>
        <v>17</v>
      </c>
      <c r="G22" s="186"/>
    </row>
    <row r="23" spans="1:7" ht="13.5" hidden="1" thickBot="1">
      <c r="A23" s="16" t="s">
        <v>57</v>
      </c>
      <c r="B23" s="133">
        <v>20828.174267777773</v>
      </c>
      <c r="C23" s="184">
        <f>'исполн.дох.'!D23</f>
        <v>28311.89479</v>
      </c>
      <c r="D23" s="105">
        <f t="shared" si="0"/>
        <v>1.3593075622475426</v>
      </c>
      <c r="E23" s="106">
        <f t="shared" si="2"/>
        <v>3</v>
      </c>
      <c r="G23" s="186"/>
    </row>
    <row r="24" spans="1:7" ht="13.5" hidden="1" thickBot="1">
      <c r="A24" s="16" t="s">
        <v>58</v>
      </c>
      <c r="B24" s="133">
        <v>35373.14923555555</v>
      </c>
      <c r="C24" s="184">
        <f>'исполн.дох.'!D24</f>
        <v>33798.9939</v>
      </c>
      <c r="D24" s="105">
        <f t="shared" si="0"/>
        <v>0.9554985809978921</v>
      </c>
      <c r="E24" s="106">
        <f t="shared" si="2"/>
        <v>42</v>
      </c>
      <c r="G24" s="186"/>
    </row>
    <row r="25" spans="1:7" ht="13.5" hidden="1" thickBot="1">
      <c r="A25" s="16" t="s">
        <v>59</v>
      </c>
      <c r="B25" s="133">
        <v>44749.82068444444</v>
      </c>
      <c r="C25" s="184">
        <f>'исполн.дох.'!D25</f>
        <v>45653.12087</v>
      </c>
      <c r="D25" s="105">
        <f t="shared" si="0"/>
        <v>1.0201855598914065</v>
      </c>
      <c r="E25" s="106">
        <f t="shared" si="2"/>
        <v>38</v>
      </c>
      <c r="G25" s="186"/>
    </row>
    <row r="26" spans="1:7" ht="13.5" hidden="1" thickBot="1">
      <c r="A26" s="16" t="s">
        <v>60</v>
      </c>
      <c r="B26" s="133">
        <v>26100.84173555555</v>
      </c>
      <c r="C26" s="184">
        <f>'исполн.дох.'!D26</f>
        <v>32926.35688</v>
      </c>
      <c r="D26" s="105">
        <f t="shared" si="0"/>
        <v>1.2615055565486408</v>
      </c>
      <c r="E26" s="106">
        <f t="shared" si="2"/>
        <v>8</v>
      </c>
      <c r="G26" s="186"/>
    </row>
    <row r="27" spans="1:7" ht="13.5" hidden="1" thickBot="1">
      <c r="A27" s="16" t="s">
        <v>61</v>
      </c>
      <c r="B27" s="133">
        <v>95665.30541777781</v>
      </c>
      <c r="C27" s="184">
        <f>'исполн.дох.'!D27</f>
        <v>125544.57602</v>
      </c>
      <c r="D27" s="105">
        <f t="shared" si="0"/>
        <v>1.3123313145945346</v>
      </c>
      <c r="E27" s="106">
        <f t="shared" si="2"/>
        <v>7</v>
      </c>
      <c r="G27" s="186"/>
    </row>
    <row r="28" spans="1:7" ht="13.5" hidden="1" thickBot="1">
      <c r="A28" s="16" t="s">
        <v>62</v>
      </c>
      <c r="B28" s="133">
        <v>135886.89008222223</v>
      </c>
      <c r="C28" s="184">
        <f>'исполн.дох.'!D28</f>
        <v>169989.43279000002</v>
      </c>
      <c r="D28" s="105">
        <f t="shared" si="0"/>
        <v>1.2509627138213486</v>
      </c>
      <c r="E28" s="106">
        <f t="shared" si="2"/>
        <v>10</v>
      </c>
      <c r="G28" s="186"/>
    </row>
    <row r="29" spans="1:7" ht="13.5" hidden="1" thickBot="1">
      <c r="A29" s="16" t="s">
        <v>63</v>
      </c>
      <c r="B29" s="133">
        <v>71701.20145666668</v>
      </c>
      <c r="C29" s="184">
        <f>'исполн.дох.'!D29</f>
        <v>85644.47428</v>
      </c>
      <c r="D29" s="105">
        <f t="shared" si="0"/>
        <v>1.1944635869422644</v>
      </c>
      <c r="E29" s="106">
        <f t="shared" si="2"/>
        <v>16</v>
      </c>
      <c r="G29" s="186"/>
    </row>
    <row r="30" spans="1:7" ht="13.5" hidden="1" thickBot="1">
      <c r="A30" s="16" t="s">
        <v>64</v>
      </c>
      <c r="B30" s="133">
        <v>150415.30409555553</v>
      </c>
      <c r="C30" s="184">
        <f>'исполн.дох.'!D30</f>
        <v>126258.45865</v>
      </c>
      <c r="D30" s="105">
        <f t="shared" si="0"/>
        <v>0.8393990186649544</v>
      </c>
      <c r="E30" s="106">
        <f t="shared" si="2"/>
        <v>46</v>
      </c>
      <c r="G30" s="186"/>
    </row>
    <row r="31" spans="1:7" ht="13.5" hidden="1" thickBot="1">
      <c r="A31" s="16" t="s">
        <v>65</v>
      </c>
      <c r="B31" s="133">
        <v>91230.20956</v>
      </c>
      <c r="C31" s="184">
        <f>'исполн.дох.'!D31</f>
        <v>99127.94919</v>
      </c>
      <c r="D31" s="105">
        <f t="shared" si="0"/>
        <v>1.0865693465803763</v>
      </c>
      <c r="E31" s="106">
        <f t="shared" si="2"/>
        <v>28</v>
      </c>
      <c r="G31" s="186"/>
    </row>
    <row r="32" spans="1:7" ht="13.5" hidden="1" thickBot="1">
      <c r="A32" s="16" t="s">
        <v>66</v>
      </c>
      <c r="B32" s="133">
        <v>151463.07566555557</v>
      </c>
      <c r="C32" s="184">
        <f>'исполн.дох.'!D32</f>
        <v>199528.7784</v>
      </c>
      <c r="D32" s="105">
        <f t="shared" si="0"/>
        <v>1.317342708929125</v>
      </c>
      <c r="E32" s="106">
        <f t="shared" si="2"/>
        <v>5</v>
      </c>
      <c r="G32" s="186"/>
    </row>
    <row r="33" spans="1:7" ht="13.5" hidden="1" thickBot="1">
      <c r="A33" s="16" t="s">
        <v>67</v>
      </c>
      <c r="B33" s="133">
        <v>53318.11860333333</v>
      </c>
      <c r="C33" s="184">
        <f>'исполн.дох.'!D33</f>
        <v>70025.38801000001</v>
      </c>
      <c r="D33" s="105">
        <f t="shared" si="0"/>
        <v>1.3133506928660117</v>
      </c>
      <c r="E33" s="106">
        <f t="shared" si="2"/>
        <v>6</v>
      </c>
      <c r="G33" s="186"/>
    </row>
    <row r="34" spans="1:7" ht="13.5" hidden="1" thickBot="1">
      <c r="A34" s="16" t="s">
        <v>68</v>
      </c>
      <c r="B34" s="133">
        <v>43024.46748111111</v>
      </c>
      <c r="C34" s="184">
        <f>'исполн.дох.'!D34</f>
        <v>41349.512670000004</v>
      </c>
      <c r="D34" s="105">
        <f t="shared" si="0"/>
        <v>0.9610697143004394</v>
      </c>
      <c r="E34" s="106">
        <f t="shared" si="2"/>
        <v>40</v>
      </c>
      <c r="G34" s="186"/>
    </row>
    <row r="35" spans="1:7" ht="13.5" hidden="1" thickBot="1">
      <c r="A35" s="16" t="s">
        <v>69</v>
      </c>
      <c r="B35" s="133">
        <v>75797.98850222223</v>
      </c>
      <c r="C35" s="184">
        <f>'исполн.дох.'!D35</f>
        <v>86893.80949</v>
      </c>
      <c r="D35" s="105">
        <f t="shared" si="0"/>
        <v>1.1463867472875282</v>
      </c>
      <c r="E35" s="106">
        <f t="shared" si="2"/>
        <v>18</v>
      </c>
      <c r="G35" s="186"/>
    </row>
    <row r="36" spans="1:7" ht="13.5" hidden="1" thickBot="1">
      <c r="A36" s="16" t="s">
        <v>70</v>
      </c>
      <c r="B36" s="133">
        <v>474715.7092488889</v>
      </c>
      <c r="C36" s="184">
        <f>'исполн.дох.'!D36</f>
        <v>500562.00269</v>
      </c>
      <c r="D36" s="105">
        <f t="shared" si="0"/>
        <v>1.0544458355549386</v>
      </c>
      <c r="E36" s="106">
        <f t="shared" si="2"/>
        <v>34</v>
      </c>
      <c r="G36" s="186"/>
    </row>
    <row r="37" spans="1:7" ht="13.5" hidden="1" thickBot="1">
      <c r="A37" s="16" t="s">
        <v>71</v>
      </c>
      <c r="B37" s="133">
        <v>26347.997054444448</v>
      </c>
      <c r="C37" s="184">
        <f>'исполн.дох.'!D37</f>
        <v>31991.90658</v>
      </c>
      <c r="D37" s="105">
        <f t="shared" si="0"/>
        <v>1.2142063973171549</v>
      </c>
      <c r="E37" s="106">
        <f t="shared" si="2"/>
        <v>15</v>
      </c>
      <c r="G37" s="186"/>
    </row>
    <row r="38" spans="1:7" ht="13.5" hidden="1" thickBot="1">
      <c r="A38" s="16" t="s">
        <v>72</v>
      </c>
      <c r="B38" s="133">
        <v>72334.5880911111</v>
      </c>
      <c r="C38" s="184">
        <f>'исполн.дох.'!D38</f>
        <v>88019.85867</v>
      </c>
      <c r="D38" s="105">
        <f t="shared" si="0"/>
        <v>1.2168432971392893</v>
      </c>
      <c r="E38" s="106">
        <f t="shared" si="2"/>
        <v>14</v>
      </c>
      <c r="G38" s="186"/>
    </row>
    <row r="39" spans="1:7" ht="13.5" hidden="1" thickBot="1">
      <c r="A39" s="16" t="s">
        <v>73</v>
      </c>
      <c r="B39" s="133">
        <v>33323.593897777784</v>
      </c>
      <c r="C39" s="184">
        <f>'исполн.дох.'!D39</f>
        <v>40622.60855</v>
      </c>
      <c r="D39" s="105">
        <f t="shared" si="0"/>
        <v>1.219034437720385</v>
      </c>
      <c r="E39" s="106">
        <f t="shared" si="2"/>
        <v>13</v>
      </c>
      <c r="G39" s="186"/>
    </row>
    <row r="40" spans="1:7" ht="13.5" hidden="1" thickBot="1">
      <c r="A40" s="16" t="s">
        <v>74</v>
      </c>
      <c r="B40" s="133">
        <v>58163.76305333335</v>
      </c>
      <c r="C40" s="184">
        <f>'исполн.дох.'!D40</f>
        <v>80913.20764000001</v>
      </c>
      <c r="D40" s="105">
        <f t="shared" si="0"/>
        <v>1.3911274544909777</v>
      </c>
      <c r="E40" s="106">
        <f t="shared" si="2"/>
        <v>2</v>
      </c>
      <c r="G40" s="186"/>
    </row>
    <row r="41" spans="1:7" ht="13.5" hidden="1" thickBot="1">
      <c r="A41" s="16" t="s">
        <v>75</v>
      </c>
      <c r="B41" s="133">
        <v>26934.64045777778</v>
      </c>
      <c r="C41" s="184">
        <f>'исполн.дох.'!D41</f>
        <v>28020.02639</v>
      </c>
      <c r="D41" s="105">
        <f t="shared" si="0"/>
        <v>1.0402970269428191</v>
      </c>
      <c r="E41" s="106">
        <f t="shared" si="2"/>
        <v>36</v>
      </c>
      <c r="G41" s="186"/>
    </row>
    <row r="42" spans="1:7" ht="13.5" hidden="1" thickBot="1">
      <c r="A42" s="16" t="s">
        <v>76</v>
      </c>
      <c r="B42" s="133">
        <v>46564.98503222222</v>
      </c>
      <c r="C42" s="184">
        <f>'исполн.дох.'!D42</f>
        <v>47327.997350000005</v>
      </c>
      <c r="D42" s="105">
        <f t="shared" si="0"/>
        <v>1.0163859672079738</v>
      </c>
      <c r="E42" s="106">
        <f t="shared" si="2"/>
        <v>39</v>
      </c>
      <c r="G42" s="186"/>
    </row>
    <row r="43" spans="1:7" ht="13.5" hidden="1" thickBot="1">
      <c r="A43" s="16" t="s">
        <v>77</v>
      </c>
      <c r="B43" s="133">
        <v>43346.850833333345</v>
      </c>
      <c r="C43" s="184">
        <f>'исполн.дох.'!D43</f>
        <v>41609.66272</v>
      </c>
      <c r="D43" s="105">
        <f t="shared" si="0"/>
        <v>0.9599235450802931</v>
      </c>
      <c r="E43" s="106">
        <f t="shared" si="2"/>
        <v>41</v>
      </c>
      <c r="G43" s="186"/>
    </row>
    <row r="44" spans="1:7" ht="13.5" hidden="1" thickBot="1">
      <c r="A44" s="16" t="s">
        <v>78</v>
      </c>
      <c r="B44" s="133">
        <v>255844.7785622222</v>
      </c>
      <c r="C44" s="184">
        <f>'исполн.дох.'!D44</f>
        <v>273015.39994</v>
      </c>
      <c r="D44" s="105">
        <f t="shared" si="0"/>
        <v>1.067113432895805</v>
      </c>
      <c r="E44" s="106">
        <f t="shared" si="2"/>
        <v>30</v>
      </c>
      <c r="G44" s="186"/>
    </row>
    <row r="45" spans="1:7" ht="13.5" hidden="1" thickBot="1">
      <c r="A45" s="16" t="s">
        <v>96</v>
      </c>
      <c r="B45" s="133">
        <v>20569.39069</v>
      </c>
      <c r="C45" s="184">
        <f>'исполн.дох.'!D45</f>
        <v>27838.53211</v>
      </c>
      <c r="D45" s="105">
        <f t="shared" si="0"/>
        <v>1.3533960499634032</v>
      </c>
      <c r="E45" s="106">
        <f t="shared" si="2"/>
        <v>4</v>
      </c>
      <c r="G45" s="186"/>
    </row>
    <row r="46" spans="1:7" ht="13.5" hidden="1" thickBot="1">
      <c r="A46" s="16" t="s">
        <v>80</v>
      </c>
      <c r="B46" s="133">
        <v>30685.70532333334</v>
      </c>
      <c r="C46" s="184">
        <f>'исполн.дох.'!D46</f>
        <v>34236.258630000004</v>
      </c>
      <c r="D46" s="105">
        <f t="shared" si="0"/>
        <v>1.1157070782390273</v>
      </c>
      <c r="E46" s="106">
        <f t="shared" si="2"/>
        <v>22</v>
      </c>
      <c r="G46" s="186"/>
    </row>
    <row r="47" spans="1:7" ht="13.5" hidden="1" thickBot="1">
      <c r="A47" s="16" t="s">
        <v>81</v>
      </c>
      <c r="B47" s="133">
        <v>33843.42784444445</v>
      </c>
      <c r="C47" s="184">
        <f>'исполн.дох.'!D47</f>
        <v>36973.28418</v>
      </c>
      <c r="D47" s="105">
        <f t="shared" si="0"/>
        <v>1.0924804765622858</v>
      </c>
      <c r="E47" s="106">
        <f t="shared" si="2"/>
        <v>25</v>
      </c>
      <c r="G47" s="186"/>
    </row>
    <row r="48" spans="1:7" ht="13.5" hidden="1" thickBot="1">
      <c r="A48" s="16" t="s">
        <v>82</v>
      </c>
      <c r="B48" s="133">
        <v>14185.304117777776</v>
      </c>
      <c r="C48" s="184">
        <f>'исполн.дох.'!D48</f>
        <v>17809.398759999996</v>
      </c>
      <c r="D48" s="105">
        <f t="shared" si="0"/>
        <v>1.2554823366585643</v>
      </c>
      <c r="E48" s="106">
        <f t="shared" si="2"/>
        <v>9</v>
      </c>
      <c r="G48" s="186"/>
    </row>
    <row r="49" spans="1:7" ht="13.5" hidden="1" thickBot="1">
      <c r="A49" s="16" t="s">
        <v>83</v>
      </c>
      <c r="B49" s="133">
        <v>19270.936619999997</v>
      </c>
      <c r="C49" s="184">
        <f>'исполн.дох.'!D49</f>
        <v>27664.43493</v>
      </c>
      <c r="D49" s="105">
        <f t="shared" si="0"/>
        <v>1.4355521724506612</v>
      </c>
      <c r="E49" s="107">
        <f t="shared" si="2"/>
        <v>1</v>
      </c>
      <c r="G49" s="186"/>
    </row>
    <row r="50" spans="1:7" ht="13.5" hidden="1" thickBot="1">
      <c r="A50" s="16" t="s">
        <v>97</v>
      </c>
      <c r="B50" s="133">
        <v>12375.141045555554</v>
      </c>
      <c r="C50" s="184">
        <f>'исполн.дох.'!D50</f>
        <v>15282.76947</v>
      </c>
      <c r="D50" s="105">
        <f t="shared" si="0"/>
        <v>1.2349571947294047</v>
      </c>
      <c r="E50" s="106">
        <f t="shared" si="2"/>
        <v>11</v>
      </c>
      <c r="G50" s="186"/>
    </row>
    <row r="51" spans="1:7" ht="13.5" hidden="1" thickBot="1">
      <c r="A51" s="16" t="s">
        <v>84</v>
      </c>
      <c r="B51" s="133">
        <v>23024.537736666673</v>
      </c>
      <c r="C51" s="184">
        <f>'исполн.дох.'!D51</f>
        <v>25934.40866</v>
      </c>
      <c r="D51" s="105">
        <f t="shared" si="0"/>
        <v>1.1263812961899056</v>
      </c>
      <c r="E51" s="106">
        <f t="shared" si="2"/>
        <v>21</v>
      </c>
      <c r="G51" s="186"/>
    </row>
    <row r="52" spans="1:7" ht="13.5" hidden="1" thickBot="1">
      <c r="A52" s="17" t="s">
        <v>98</v>
      </c>
      <c r="B52" s="134">
        <v>105417.80147222221</v>
      </c>
      <c r="C52" s="184">
        <f>'исполн.дох.'!D52</f>
        <v>110688.23053</v>
      </c>
      <c r="D52" s="108">
        <f>C52/B52</f>
        <v>1.0499956267743504</v>
      </c>
      <c r="E52" s="109">
        <f t="shared" si="2"/>
        <v>35</v>
      </c>
      <c r="G52" s="186"/>
    </row>
    <row r="53" spans="1:7" ht="15" customHeight="1" thickBot="1">
      <c r="A53" s="18"/>
      <c r="B53" s="40">
        <f>B5+B6+B7+B8+B9+B10+B11+B12+B13</f>
        <v>42912.59999999999</v>
      </c>
      <c r="C53" s="191">
        <f>C5+C6+C7+C8+C9+C10+C11+C12+C13</f>
        <v>43154.32000000001</v>
      </c>
      <c r="D53" s="110">
        <f>C53/B53</f>
        <v>1.005632844432638</v>
      </c>
      <c r="E53" s="111"/>
      <c r="G53" s="186"/>
    </row>
    <row r="54" spans="2:4" ht="12.75">
      <c r="B54" s="169">
        <v>1</v>
      </c>
      <c r="C54" s="145">
        <v>2</v>
      </c>
      <c r="D54" s="145">
        <v>3</v>
      </c>
    </row>
    <row r="55" spans="1:11" ht="27" customHeight="1">
      <c r="A55" s="214" t="s">
        <v>110</v>
      </c>
      <c r="B55" s="214"/>
      <c r="C55" s="214"/>
      <c r="D55" s="214"/>
      <c r="E55" s="214"/>
      <c r="F55" s="63"/>
      <c r="G55" s="63"/>
      <c r="H55" s="63"/>
      <c r="I55" s="63"/>
      <c r="J55" s="63"/>
      <c r="K55" s="63"/>
    </row>
    <row r="56" ht="12.75">
      <c r="D56" s="145" t="s">
        <v>133</v>
      </c>
    </row>
    <row r="57" spans="1:5" ht="12" customHeight="1">
      <c r="A57" s="136"/>
      <c r="C57" s="135"/>
      <c r="D57" s="135"/>
      <c r="E57" s="135"/>
    </row>
    <row r="59" spans="1:6" ht="30" customHeight="1">
      <c r="A59" s="235"/>
      <c r="B59" s="235"/>
      <c r="C59" s="235"/>
      <c r="D59" s="235"/>
      <c r="E59" s="235"/>
      <c r="F59" s="235"/>
    </row>
  </sheetData>
  <sheetProtection/>
  <mergeCells count="8">
    <mergeCell ref="G3:G4"/>
    <mergeCell ref="F3:F4"/>
    <mergeCell ref="A59:F59"/>
    <mergeCell ref="A55:E55"/>
    <mergeCell ref="E3:E4"/>
    <mergeCell ref="A3:A4"/>
    <mergeCell ref="B3:C3"/>
    <mergeCell ref="D3:D4"/>
  </mergeCells>
  <printOptions/>
  <pageMargins left="0.984251968503937" right="0.1968503937007874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5" sqref="I5"/>
    </sheetView>
  </sheetViews>
  <sheetFormatPr defaultColWidth="9.00390625" defaultRowHeight="12.75"/>
  <cols>
    <col min="1" max="1" width="19.875" style="0" customWidth="1"/>
    <col min="2" max="3" width="11.75390625" style="0" hidden="1" customWidth="1"/>
    <col min="4" max="9" width="10.625" style="0" customWidth="1"/>
    <col min="10" max="10" width="11.625" style="37" customWidth="1"/>
    <col min="11" max="11" width="15.875" style="0" customWidth="1"/>
    <col min="12" max="12" width="15.375" style="0" customWidth="1"/>
  </cols>
  <sheetData>
    <row r="1" ht="12.75">
      <c r="M1" s="30"/>
    </row>
    <row r="2" ht="13.5" thickBot="1">
      <c r="M2" s="30"/>
    </row>
    <row r="3" spans="1:13" ht="16.5" customHeight="1">
      <c r="A3" s="226" t="s">
        <v>123</v>
      </c>
      <c r="B3" s="249" t="s">
        <v>130</v>
      </c>
      <c r="C3" s="250"/>
      <c r="D3" s="250"/>
      <c r="E3" s="250"/>
      <c r="F3" s="250"/>
      <c r="G3" s="250"/>
      <c r="H3" s="250"/>
      <c r="I3" s="251"/>
      <c r="J3" s="241" t="s">
        <v>91</v>
      </c>
      <c r="K3" s="243" t="s">
        <v>124</v>
      </c>
      <c r="L3" s="247" t="s">
        <v>111</v>
      </c>
      <c r="M3" s="245" t="s">
        <v>92</v>
      </c>
    </row>
    <row r="4" spans="1:13" ht="45.75" customHeight="1" thickBot="1">
      <c r="A4" s="238"/>
      <c r="B4" s="113" t="s">
        <v>89</v>
      </c>
      <c r="C4" s="113" t="s">
        <v>90</v>
      </c>
      <c r="D4" s="113" t="s">
        <v>155</v>
      </c>
      <c r="E4" s="113" t="s">
        <v>147</v>
      </c>
      <c r="F4" s="113" t="s">
        <v>148</v>
      </c>
      <c r="G4" s="114" t="s">
        <v>151</v>
      </c>
      <c r="H4" s="112" t="s">
        <v>156</v>
      </c>
      <c r="I4" s="112" t="s">
        <v>164</v>
      </c>
      <c r="J4" s="242"/>
      <c r="K4" s="244"/>
      <c r="L4" s="248"/>
      <c r="M4" s="246"/>
    </row>
    <row r="5" spans="1:13" ht="14.25" customHeight="1">
      <c r="A5" s="72" t="s">
        <v>113</v>
      </c>
      <c r="B5" s="35"/>
      <c r="C5" s="35"/>
      <c r="D5" s="132">
        <v>-405.7</v>
      </c>
      <c r="E5" s="133">
        <v>0</v>
      </c>
      <c r="F5" s="132">
        <v>0</v>
      </c>
      <c r="G5" s="132">
        <v>0</v>
      </c>
      <c r="H5" s="183">
        <v>0</v>
      </c>
      <c r="I5" s="183">
        <v>0</v>
      </c>
      <c r="J5" s="137">
        <f aca="true" t="shared" si="0" ref="J5:J52">B5+C5+D5+E5+F5+G5+H5+I5</f>
        <v>-405.7</v>
      </c>
      <c r="K5" s="185">
        <f>54739.7+59013.6+54666+52947.4+70878.1+106352.9+78697+83284.2+85081.9+18353</f>
        <v>664013.7999999999</v>
      </c>
      <c r="L5" s="92">
        <f aca="true" t="shared" si="1" ref="L5:L52">J5/K5</f>
        <v>-0.0006109812777987446</v>
      </c>
      <c r="M5" s="67">
        <f>RANK(L5,$L$5:$L$13,1)</f>
        <v>4</v>
      </c>
    </row>
    <row r="6" spans="1:13" ht="14.25" customHeight="1">
      <c r="A6" s="72" t="s">
        <v>114</v>
      </c>
      <c r="B6" s="29"/>
      <c r="C6" s="29"/>
      <c r="D6" s="133">
        <v>15</v>
      </c>
      <c r="E6" s="133">
        <v>0</v>
      </c>
      <c r="F6" s="132">
        <v>0</v>
      </c>
      <c r="G6" s="132">
        <v>0</v>
      </c>
      <c r="H6" s="183">
        <v>0</v>
      </c>
      <c r="I6" s="183">
        <v>0</v>
      </c>
      <c r="J6" s="137">
        <f t="shared" si="0"/>
        <v>15</v>
      </c>
      <c r="K6" s="185">
        <f>667.7+429.5+496.1+271.9+326+659.6+1870.3+1405.4+1638.8+228.3</f>
        <v>7993.6</v>
      </c>
      <c r="L6" s="92">
        <f t="shared" si="1"/>
        <v>0.0018765012009607685</v>
      </c>
      <c r="M6" s="67">
        <f aca="true" t="shared" si="2" ref="M6:M13">RANK(L6,$L$5:$L$13,1)</f>
        <v>9</v>
      </c>
    </row>
    <row r="7" spans="1:13" ht="14.25" customHeight="1">
      <c r="A7" s="72" t="s">
        <v>115</v>
      </c>
      <c r="B7" s="29"/>
      <c r="C7" s="29"/>
      <c r="D7" s="133">
        <v>-2.6</v>
      </c>
      <c r="E7" s="133">
        <v>6.6</v>
      </c>
      <c r="F7" s="132">
        <v>0</v>
      </c>
      <c r="G7" s="132">
        <v>0</v>
      </c>
      <c r="H7" s="183">
        <v>0</v>
      </c>
      <c r="I7" s="183">
        <v>0</v>
      </c>
      <c r="J7" s="137">
        <f t="shared" si="0"/>
        <v>3.9999999999999996</v>
      </c>
      <c r="K7" s="185">
        <f>1348.8+1273.7+1187.2+1286.6+6007.9+4159.8+3022+2919.6+1438.4+227.6</f>
        <v>22871.6</v>
      </c>
      <c r="L7" s="92">
        <f t="shared" si="1"/>
        <v>0.00017488938246559051</v>
      </c>
      <c r="M7" s="67">
        <f t="shared" si="2"/>
        <v>8</v>
      </c>
    </row>
    <row r="8" spans="1:13" ht="14.25" customHeight="1">
      <c r="A8" s="72" t="s">
        <v>116</v>
      </c>
      <c r="B8" s="29"/>
      <c r="C8" s="29"/>
      <c r="D8" s="133">
        <v>-98.2</v>
      </c>
      <c r="E8" s="133">
        <v>0</v>
      </c>
      <c r="F8" s="132">
        <v>0</v>
      </c>
      <c r="G8" s="132">
        <v>0</v>
      </c>
      <c r="H8" s="183">
        <v>0</v>
      </c>
      <c r="I8" s="183">
        <v>0</v>
      </c>
      <c r="J8" s="137">
        <f t="shared" si="0"/>
        <v>-98.2</v>
      </c>
      <c r="K8" s="185">
        <f>873.7+931.9+1040.9+1243.5+1034.2+3933.2+3893.3+3727.6+4599.1+1297</f>
        <v>22574.4</v>
      </c>
      <c r="L8" s="92">
        <f t="shared" si="1"/>
        <v>-0.0043500602452335385</v>
      </c>
      <c r="M8" s="67">
        <f t="shared" si="2"/>
        <v>2</v>
      </c>
    </row>
    <row r="9" spans="1:13" ht="14.25" customHeight="1">
      <c r="A9" s="72" t="s">
        <v>117</v>
      </c>
      <c r="B9" s="29"/>
      <c r="C9" s="29"/>
      <c r="D9" s="133">
        <v>-0.4</v>
      </c>
      <c r="E9" s="133">
        <v>0</v>
      </c>
      <c r="F9" s="132">
        <v>0</v>
      </c>
      <c r="G9" s="132">
        <v>0</v>
      </c>
      <c r="H9" s="183">
        <v>0</v>
      </c>
      <c r="I9" s="183">
        <v>0</v>
      </c>
      <c r="J9" s="137">
        <f t="shared" si="0"/>
        <v>-0.4</v>
      </c>
      <c r="K9" s="185">
        <f>652.6+529.9+521.1+1085.6+2025.7+2123.7+3266.6+1783.1+2336.1+353.6</f>
        <v>14678</v>
      </c>
      <c r="L9" s="92">
        <f t="shared" si="1"/>
        <v>-2.725166916473634E-05</v>
      </c>
      <c r="M9" s="67">
        <f t="shared" si="2"/>
        <v>6</v>
      </c>
    </row>
    <row r="10" spans="1:13" ht="14.25" customHeight="1">
      <c r="A10" s="72" t="s">
        <v>118</v>
      </c>
      <c r="B10" s="29"/>
      <c r="C10" s="29"/>
      <c r="D10" s="133">
        <v>-368.8</v>
      </c>
      <c r="E10" s="133">
        <v>0</v>
      </c>
      <c r="F10" s="132">
        <v>0</v>
      </c>
      <c r="G10" s="132">
        <v>0</v>
      </c>
      <c r="H10" s="183">
        <v>0</v>
      </c>
      <c r="I10" s="183">
        <v>0</v>
      </c>
      <c r="J10" s="137">
        <f t="shared" si="0"/>
        <v>-368.8</v>
      </c>
      <c r="K10" s="185">
        <f>1738+2192.3+2195.4+2830.6+4087.1+5757.9+5848+5668.9+6054.7+304.1</f>
        <v>36677</v>
      </c>
      <c r="L10" s="92">
        <f t="shared" si="1"/>
        <v>-0.01005534803828012</v>
      </c>
      <c r="M10" s="67">
        <f t="shared" si="2"/>
        <v>1</v>
      </c>
    </row>
    <row r="11" spans="1:13" ht="14.25" customHeight="1">
      <c r="A11" s="72" t="s">
        <v>119</v>
      </c>
      <c r="B11" s="29"/>
      <c r="C11" s="29"/>
      <c r="D11" s="133">
        <v>-0.4</v>
      </c>
      <c r="E11" s="133">
        <v>0</v>
      </c>
      <c r="F11" s="132">
        <v>0</v>
      </c>
      <c r="G11" s="132">
        <v>0</v>
      </c>
      <c r="H11" s="183">
        <v>0</v>
      </c>
      <c r="I11" s="183">
        <v>0</v>
      </c>
      <c r="J11" s="137">
        <f t="shared" si="0"/>
        <v>-0.4</v>
      </c>
      <c r="K11" s="185">
        <f>1784.9+2032.5+2121.8+2093.9+2641.3+3357.7+3636.8+1602.9+1921.5+132.9</f>
        <v>21326.200000000004</v>
      </c>
      <c r="L11" s="92">
        <f t="shared" si="1"/>
        <v>-1.875627162832572E-05</v>
      </c>
      <c r="M11" s="67">
        <f t="shared" si="2"/>
        <v>7</v>
      </c>
    </row>
    <row r="12" spans="1:13" ht="14.25" customHeight="1">
      <c r="A12" s="72" t="s">
        <v>120</v>
      </c>
      <c r="B12" s="29"/>
      <c r="C12" s="29"/>
      <c r="D12" s="133">
        <v>-64.5</v>
      </c>
      <c r="E12" s="133">
        <v>0</v>
      </c>
      <c r="F12" s="132">
        <v>0</v>
      </c>
      <c r="G12" s="132">
        <v>0</v>
      </c>
      <c r="H12" s="183">
        <v>0</v>
      </c>
      <c r="I12" s="183">
        <v>0</v>
      </c>
      <c r="J12" s="137">
        <f t="shared" si="0"/>
        <v>-64.5</v>
      </c>
      <c r="K12" s="185">
        <f>2301.7+2354.3+2003.8+1978.7+2201.2+3025.5+4582.2+2997.8+2780.9+591.3</f>
        <v>24817.4</v>
      </c>
      <c r="L12" s="92">
        <f t="shared" si="1"/>
        <v>-0.002598982971624747</v>
      </c>
      <c r="M12" s="67">
        <f t="shared" si="2"/>
        <v>3</v>
      </c>
    </row>
    <row r="13" spans="1:13" ht="14.25" customHeight="1" thickBot="1">
      <c r="A13" s="81" t="s">
        <v>121</v>
      </c>
      <c r="B13" s="29"/>
      <c r="C13" s="29"/>
      <c r="D13" s="133">
        <v>101.5</v>
      </c>
      <c r="E13" s="133">
        <v>-0.7</v>
      </c>
      <c r="F13" s="132">
        <v>-3.5</v>
      </c>
      <c r="G13" s="132">
        <v>-103.24</v>
      </c>
      <c r="H13" s="183">
        <v>0</v>
      </c>
      <c r="I13" s="183">
        <v>0</v>
      </c>
      <c r="J13" s="137">
        <f t="shared" si="0"/>
        <v>-5.939999999999998</v>
      </c>
      <c r="K13" s="185">
        <f>6858.6+7119.2+6904.6+6093.8+6063.7+8439.6+9742.5+3405.1+3021.5+490.1</f>
        <v>58138.7</v>
      </c>
      <c r="L13" s="92">
        <f t="shared" si="1"/>
        <v>-0.0001021694671535483</v>
      </c>
      <c r="M13" s="67">
        <f t="shared" si="2"/>
        <v>5</v>
      </c>
    </row>
    <row r="14" spans="1:13" ht="12.75" hidden="1">
      <c r="A14" s="16" t="s">
        <v>11</v>
      </c>
      <c r="B14" s="29">
        <v>60213.63</v>
      </c>
      <c r="C14" s="29">
        <v>333698.29</v>
      </c>
      <c r="D14" s="29">
        <v>-279278.43</v>
      </c>
      <c r="E14" s="29">
        <v>175911.18</v>
      </c>
      <c r="F14" s="29">
        <v>-248750.57</v>
      </c>
      <c r="G14" s="47">
        <v>-41725.79</v>
      </c>
      <c r="H14" s="64">
        <v>-8.99</v>
      </c>
      <c r="I14" s="195">
        <v>57931.54</v>
      </c>
      <c r="J14" s="38">
        <f t="shared" si="0"/>
        <v>57990.85999999998</v>
      </c>
      <c r="K14" s="38">
        <v>316894208.02</v>
      </c>
      <c r="L14" s="66">
        <f t="shared" si="1"/>
        <v>0.00018299753839723075</v>
      </c>
      <c r="M14" s="67">
        <f aca="true" t="shared" si="3" ref="M14:M52">RANK(L14,$L$5:$L$52,1)</f>
        <v>19</v>
      </c>
    </row>
    <row r="15" spans="1:13" ht="12.75" hidden="1">
      <c r="A15" s="16" t="s">
        <v>0</v>
      </c>
      <c r="B15" s="29">
        <v>94044.77</v>
      </c>
      <c r="C15" s="29">
        <v>122453.64</v>
      </c>
      <c r="D15" s="29">
        <v>262486.27</v>
      </c>
      <c r="E15" s="29">
        <v>40057.51</v>
      </c>
      <c r="F15" s="29">
        <v>-130618.58</v>
      </c>
      <c r="G15" s="47">
        <v>-281679.2</v>
      </c>
      <c r="H15" s="64">
        <v>-106659.41</v>
      </c>
      <c r="I15" s="195">
        <v>916277.72</v>
      </c>
      <c r="J15" s="38">
        <f t="shared" si="0"/>
        <v>916362.72</v>
      </c>
      <c r="K15" s="38">
        <v>665960020.77</v>
      </c>
      <c r="L15" s="66">
        <f t="shared" si="1"/>
        <v>0.0013760025998865188</v>
      </c>
      <c r="M15" s="67">
        <f t="shared" si="3"/>
        <v>36</v>
      </c>
    </row>
    <row r="16" spans="1:13" ht="12.75" hidden="1">
      <c r="A16" s="16" t="s">
        <v>12</v>
      </c>
      <c r="B16" s="29">
        <v>443067.85</v>
      </c>
      <c r="C16" s="29">
        <v>547246.74</v>
      </c>
      <c r="D16" s="29">
        <v>121816.95</v>
      </c>
      <c r="E16" s="29">
        <v>-23992.93</v>
      </c>
      <c r="F16" s="29">
        <v>-494376.7</v>
      </c>
      <c r="G16" s="47">
        <v>-541045.3</v>
      </c>
      <c r="H16" s="64">
        <v>-48687.97</v>
      </c>
      <c r="I16" s="195">
        <v>141199.24</v>
      </c>
      <c r="J16" s="38">
        <f t="shared" si="0"/>
        <v>145227.8800000001</v>
      </c>
      <c r="K16" s="38">
        <v>552374824.28</v>
      </c>
      <c r="L16" s="66">
        <f t="shared" si="1"/>
        <v>0.00026291545815705706</v>
      </c>
      <c r="M16" s="67">
        <f t="shared" si="3"/>
        <v>21</v>
      </c>
    </row>
    <row r="17" spans="1:13" ht="12.75" hidden="1">
      <c r="A17" s="16" t="s">
        <v>13</v>
      </c>
      <c r="B17" s="29">
        <v>122038.38</v>
      </c>
      <c r="C17" s="29">
        <v>663804.67</v>
      </c>
      <c r="D17" s="29">
        <v>156126.1</v>
      </c>
      <c r="E17" s="29">
        <v>-580690.9</v>
      </c>
      <c r="F17" s="29">
        <v>10517.97</v>
      </c>
      <c r="G17" s="47">
        <v>-241957.1</v>
      </c>
      <c r="H17" s="64">
        <v>-141314.91</v>
      </c>
      <c r="I17" s="195">
        <v>33124.02</v>
      </c>
      <c r="J17" s="38">
        <f t="shared" si="0"/>
        <v>21648.22999999996</v>
      </c>
      <c r="K17" s="38">
        <v>332316636.48</v>
      </c>
      <c r="L17" s="66">
        <f t="shared" si="1"/>
        <v>6.514338321820017E-05</v>
      </c>
      <c r="M17" s="67">
        <f t="shared" si="3"/>
        <v>15</v>
      </c>
    </row>
    <row r="18" spans="1:13" ht="12.75" hidden="1">
      <c r="A18" s="16" t="s">
        <v>14</v>
      </c>
      <c r="B18" s="29">
        <v>13424.89</v>
      </c>
      <c r="C18" s="29">
        <v>2292408.86</v>
      </c>
      <c r="D18" s="29">
        <v>-1931151.03</v>
      </c>
      <c r="E18" s="29">
        <v>107865.58</v>
      </c>
      <c r="F18" s="29">
        <v>-87898.23</v>
      </c>
      <c r="G18" s="47">
        <v>-15683.47</v>
      </c>
      <c r="H18" s="64">
        <v>-142264.95</v>
      </c>
      <c r="I18" s="195">
        <v>143491.88</v>
      </c>
      <c r="J18" s="38">
        <f t="shared" si="0"/>
        <v>380193.53</v>
      </c>
      <c r="K18" s="38">
        <v>71824130.03</v>
      </c>
      <c r="L18" s="66">
        <f t="shared" si="1"/>
        <v>0.005293395546053926</v>
      </c>
      <c r="M18" s="67">
        <f t="shared" si="3"/>
        <v>45</v>
      </c>
    </row>
    <row r="19" spans="1:13" ht="12.75" hidden="1">
      <c r="A19" s="16" t="s">
        <v>15</v>
      </c>
      <c r="B19" s="29">
        <v>8672.65</v>
      </c>
      <c r="C19" s="29">
        <v>8646.33</v>
      </c>
      <c r="D19" s="29">
        <v>11545.88</v>
      </c>
      <c r="E19" s="29">
        <v>76191.79</v>
      </c>
      <c r="F19" s="29">
        <v>-61360.5</v>
      </c>
      <c r="G19" s="47">
        <v>419162.08</v>
      </c>
      <c r="H19" s="64">
        <v>-409593.24</v>
      </c>
      <c r="I19" s="195">
        <v>8066.76</v>
      </c>
      <c r="J19" s="38">
        <f t="shared" si="0"/>
        <v>61331.74999999999</v>
      </c>
      <c r="K19" s="38">
        <v>40597712.55</v>
      </c>
      <c r="L19" s="66">
        <f t="shared" si="1"/>
        <v>0.0015107193520931513</v>
      </c>
      <c r="M19" s="67">
        <f t="shared" si="3"/>
        <v>37</v>
      </c>
    </row>
    <row r="20" spans="1:13" ht="12.75" hidden="1">
      <c r="A20" s="16" t="s">
        <v>16</v>
      </c>
      <c r="B20" s="29">
        <v>105295.36</v>
      </c>
      <c r="C20" s="29">
        <v>549.19</v>
      </c>
      <c r="D20" s="29">
        <v>36139.16</v>
      </c>
      <c r="E20" s="29">
        <v>1489.29</v>
      </c>
      <c r="F20" s="29">
        <v>-25515.89</v>
      </c>
      <c r="G20" s="47">
        <v>11077.64</v>
      </c>
      <c r="H20" s="64">
        <v>-11546.04</v>
      </c>
      <c r="I20" s="195">
        <v>1700</v>
      </c>
      <c r="J20" s="38">
        <f t="shared" si="0"/>
        <v>119188.71000000002</v>
      </c>
      <c r="K20" s="38">
        <v>27486830.19</v>
      </c>
      <c r="L20" s="66">
        <f t="shared" si="1"/>
        <v>0.004336211530253573</v>
      </c>
      <c r="M20" s="67">
        <f t="shared" si="3"/>
        <v>44</v>
      </c>
    </row>
    <row r="21" spans="1:13" ht="12.75" hidden="1">
      <c r="A21" s="16" t="s">
        <v>17</v>
      </c>
      <c r="B21" s="29">
        <v>140845.56</v>
      </c>
      <c r="C21" s="29">
        <v>40303.26</v>
      </c>
      <c r="D21" s="29">
        <v>-47229.85</v>
      </c>
      <c r="E21" s="29">
        <v>45870.54</v>
      </c>
      <c r="F21" s="29">
        <v>-107822.21</v>
      </c>
      <c r="G21" s="47">
        <v>-6911.85</v>
      </c>
      <c r="H21" s="64">
        <v>270329.43</v>
      </c>
      <c r="I21" s="195">
        <v>1174433.84</v>
      </c>
      <c r="J21" s="38">
        <f t="shared" si="0"/>
        <v>1509818.7200000002</v>
      </c>
      <c r="K21" s="38">
        <v>126879388.1</v>
      </c>
      <c r="L21" s="66">
        <f t="shared" si="1"/>
        <v>0.011899637463651988</v>
      </c>
      <c r="M21" s="67">
        <f t="shared" si="3"/>
        <v>47</v>
      </c>
    </row>
    <row r="22" spans="1:13" ht="12.75" hidden="1">
      <c r="A22" s="16" t="s">
        <v>18</v>
      </c>
      <c r="B22" s="29">
        <v>163249.4</v>
      </c>
      <c r="C22" s="29">
        <v>753499.42</v>
      </c>
      <c r="D22" s="29">
        <v>-128744.91</v>
      </c>
      <c r="E22" s="29">
        <v>-247311.14</v>
      </c>
      <c r="F22" s="29">
        <v>-175320.86</v>
      </c>
      <c r="G22" s="47">
        <v>-96073.47</v>
      </c>
      <c r="H22" s="64">
        <v>-73189.95</v>
      </c>
      <c r="I22" s="195">
        <v>36155.79</v>
      </c>
      <c r="J22" s="38">
        <f t="shared" si="0"/>
        <v>232264.28000000006</v>
      </c>
      <c r="K22" s="38">
        <v>111082626.98</v>
      </c>
      <c r="L22" s="66">
        <f t="shared" si="1"/>
        <v>0.0020909145409553406</v>
      </c>
      <c r="M22" s="67">
        <f t="shared" si="3"/>
        <v>41</v>
      </c>
    </row>
    <row r="23" spans="1:13" ht="12.75" hidden="1">
      <c r="A23" s="16" t="s">
        <v>19</v>
      </c>
      <c r="B23" s="29">
        <v>50</v>
      </c>
      <c r="C23" s="29">
        <v>731846.45</v>
      </c>
      <c r="D23" s="29">
        <v>-496443.85</v>
      </c>
      <c r="E23" s="29">
        <v>1949012.88</v>
      </c>
      <c r="F23" s="29">
        <v>-2154846.55</v>
      </c>
      <c r="G23" s="47">
        <v>17306.58</v>
      </c>
      <c r="H23" s="64">
        <v>-34010</v>
      </c>
      <c r="I23" s="195"/>
      <c r="J23" s="38">
        <f t="shared" si="0"/>
        <v>12915.51000000017</v>
      </c>
      <c r="K23" s="38">
        <v>28311894.79</v>
      </c>
      <c r="L23" s="66">
        <f t="shared" si="1"/>
        <v>0.0004561867051216239</v>
      </c>
      <c r="M23" s="67">
        <f t="shared" si="3"/>
        <v>25</v>
      </c>
    </row>
    <row r="24" spans="1:13" ht="12.75" hidden="1">
      <c r="A24" s="16" t="s">
        <v>20</v>
      </c>
      <c r="B24" s="29">
        <v>27125.6</v>
      </c>
      <c r="C24" s="29">
        <v>111777.22</v>
      </c>
      <c r="D24" s="29">
        <v>-41741.72</v>
      </c>
      <c r="E24" s="29">
        <v>-35151.66</v>
      </c>
      <c r="F24" s="29">
        <v>-16863.69</v>
      </c>
      <c r="G24" s="47">
        <v>-39371.25</v>
      </c>
      <c r="H24" s="64">
        <v>3685.03</v>
      </c>
      <c r="I24" s="195">
        <v>22479.02</v>
      </c>
      <c r="J24" s="38">
        <f t="shared" si="0"/>
        <v>31938.550000000003</v>
      </c>
      <c r="K24" s="38">
        <v>33821472.92</v>
      </c>
      <c r="L24" s="66">
        <f t="shared" si="1"/>
        <v>0.0009443275896217237</v>
      </c>
      <c r="M24" s="67">
        <f t="shared" si="3"/>
        <v>30</v>
      </c>
    </row>
    <row r="25" spans="1:13" ht="12.75" hidden="1">
      <c r="A25" s="16" t="s">
        <v>21</v>
      </c>
      <c r="B25" s="29">
        <v>11991.39</v>
      </c>
      <c r="C25" s="29">
        <v>129389.29</v>
      </c>
      <c r="D25" s="29">
        <v>-120152.17</v>
      </c>
      <c r="E25" s="29">
        <v>50917.44</v>
      </c>
      <c r="F25" s="29">
        <v>-64648.12</v>
      </c>
      <c r="G25" s="47"/>
      <c r="H25" s="64"/>
      <c r="I25" s="195">
        <v>18986.09</v>
      </c>
      <c r="J25" s="38">
        <f t="shared" si="0"/>
        <v>26483.919999999995</v>
      </c>
      <c r="K25" s="38">
        <v>45672106.96</v>
      </c>
      <c r="L25" s="66">
        <f t="shared" si="1"/>
        <v>0.0005798707737130417</v>
      </c>
      <c r="M25" s="67">
        <f t="shared" si="3"/>
        <v>29</v>
      </c>
    </row>
    <row r="26" spans="1:13" ht="12.75" hidden="1">
      <c r="A26" s="16" t="s">
        <v>22</v>
      </c>
      <c r="B26" s="29">
        <v>48518.38</v>
      </c>
      <c r="C26" s="29">
        <v>74627.14</v>
      </c>
      <c r="D26" s="29">
        <v>24728.52</v>
      </c>
      <c r="E26" s="29">
        <v>-43152.16</v>
      </c>
      <c r="F26" s="29">
        <v>-92996.01</v>
      </c>
      <c r="G26" s="47">
        <v>3178.61</v>
      </c>
      <c r="H26" s="64">
        <v>-9135.28</v>
      </c>
      <c r="I26" s="195">
        <v>11762.35</v>
      </c>
      <c r="J26" s="38">
        <f t="shared" si="0"/>
        <v>17531.54999999998</v>
      </c>
      <c r="K26" s="38">
        <v>32938119.23</v>
      </c>
      <c r="L26" s="66">
        <f t="shared" si="1"/>
        <v>0.0005322571661599993</v>
      </c>
      <c r="M26" s="67">
        <f t="shared" si="3"/>
        <v>27</v>
      </c>
    </row>
    <row r="27" spans="1:13" ht="12.75" hidden="1">
      <c r="A27" s="16" t="s">
        <v>23</v>
      </c>
      <c r="B27" s="29">
        <v>24863.41</v>
      </c>
      <c r="C27" s="29">
        <v>264579.88</v>
      </c>
      <c r="D27" s="29">
        <v>-109374.02</v>
      </c>
      <c r="E27" s="29">
        <v>137280.59</v>
      </c>
      <c r="F27" s="29">
        <v>102530.65</v>
      </c>
      <c r="G27" s="47">
        <v>-242400.87</v>
      </c>
      <c r="H27" s="64">
        <v>-169168.73</v>
      </c>
      <c r="I27" s="195">
        <v>26878.48</v>
      </c>
      <c r="J27" s="38">
        <f t="shared" si="0"/>
        <v>35189.39</v>
      </c>
      <c r="K27" s="38">
        <v>125571454.5</v>
      </c>
      <c r="L27" s="66">
        <f t="shared" si="1"/>
        <v>0.0002802339921928674</v>
      </c>
      <c r="M27" s="67">
        <f t="shared" si="3"/>
        <v>23</v>
      </c>
    </row>
    <row r="28" spans="1:13" ht="12.75" hidden="1">
      <c r="A28" s="16" t="s">
        <v>24</v>
      </c>
      <c r="B28" s="29">
        <v>240031.07</v>
      </c>
      <c r="C28" s="29">
        <v>149724.3</v>
      </c>
      <c r="D28" s="29">
        <v>37701.96</v>
      </c>
      <c r="E28" s="29">
        <v>280479.56</v>
      </c>
      <c r="F28" s="29">
        <v>-239586.48</v>
      </c>
      <c r="G28" s="47">
        <v>-23229.67</v>
      </c>
      <c r="H28" s="64">
        <v>629190.92</v>
      </c>
      <c r="I28" s="195">
        <v>-655523.93</v>
      </c>
      <c r="J28" s="38">
        <f t="shared" si="0"/>
        <v>418787.7300000001</v>
      </c>
      <c r="K28" s="38">
        <v>169333908.86</v>
      </c>
      <c r="L28" s="66">
        <f t="shared" si="1"/>
        <v>0.002473147480143748</v>
      </c>
      <c r="M28" s="67">
        <f t="shared" si="3"/>
        <v>42</v>
      </c>
    </row>
    <row r="29" spans="1:13" ht="12.75" hidden="1">
      <c r="A29" s="16" t="s">
        <v>25</v>
      </c>
      <c r="B29" s="29">
        <v>47368.47</v>
      </c>
      <c r="C29" s="29">
        <v>-7857.32</v>
      </c>
      <c r="D29" s="29">
        <v>267023.98</v>
      </c>
      <c r="E29" s="29">
        <v>-192692.73</v>
      </c>
      <c r="F29" s="29">
        <v>850.75</v>
      </c>
      <c r="G29" s="47">
        <v>103860.4</v>
      </c>
      <c r="H29" s="64">
        <v>-204500</v>
      </c>
      <c r="I29" s="195">
        <v>30382.14</v>
      </c>
      <c r="J29" s="38">
        <f t="shared" si="0"/>
        <v>44435.68999999999</v>
      </c>
      <c r="K29" s="38">
        <v>85674856.42</v>
      </c>
      <c r="L29" s="66">
        <f t="shared" si="1"/>
        <v>0.0005186549689930602</v>
      </c>
      <c r="M29" s="67">
        <f t="shared" si="3"/>
        <v>26</v>
      </c>
    </row>
    <row r="30" spans="1:13" ht="12.75" hidden="1">
      <c r="A30" s="16" t="s">
        <v>26</v>
      </c>
      <c r="B30" s="29">
        <v>367619.36</v>
      </c>
      <c r="C30" s="29">
        <v>-41494.5</v>
      </c>
      <c r="D30" s="29">
        <v>208809.82</v>
      </c>
      <c r="E30" s="29">
        <v>-151847.64</v>
      </c>
      <c r="F30" s="29">
        <v>-256136.17</v>
      </c>
      <c r="G30" s="47">
        <v>-2896.5</v>
      </c>
      <c r="H30" s="64">
        <v>60.61</v>
      </c>
      <c r="I30" s="195">
        <v>205.11</v>
      </c>
      <c r="J30" s="38">
        <f t="shared" si="0"/>
        <v>124320.08999999991</v>
      </c>
      <c r="K30" s="38">
        <v>126258663.76</v>
      </c>
      <c r="L30" s="66">
        <f t="shared" si="1"/>
        <v>0.0009846460139663362</v>
      </c>
      <c r="M30" s="67">
        <f t="shared" si="3"/>
        <v>31</v>
      </c>
    </row>
    <row r="31" spans="1:13" ht="12.75" hidden="1">
      <c r="A31" s="16" t="s">
        <v>27</v>
      </c>
      <c r="B31" s="29">
        <v>98190.31</v>
      </c>
      <c r="C31" s="29">
        <v>73896.94</v>
      </c>
      <c r="D31" s="29">
        <v>44603.58</v>
      </c>
      <c r="E31" s="29">
        <v>374059.45</v>
      </c>
      <c r="F31" s="29">
        <v>-200433.58</v>
      </c>
      <c r="G31" s="47">
        <v>7723.35</v>
      </c>
      <c r="H31" s="64">
        <v>43.79</v>
      </c>
      <c r="I31" s="195">
        <v>-281504.67</v>
      </c>
      <c r="J31" s="38">
        <f t="shared" si="0"/>
        <v>116579.17000000004</v>
      </c>
      <c r="K31" s="38">
        <v>98846444.52</v>
      </c>
      <c r="L31" s="66">
        <f t="shared" si="1"/>
        <v>0.0011793966952085171</v>
      </c>
      <c r="M31" s="67">
        <f t="shared" si="3"/>
        <v>34</v>
      </c>
    </row>
    <row r="32" spans="1:13" ht="12.75" hidden="1">
      <c r="A32" s="16" t="s">
        <v>28</v>
      </c>
      <c r="B32" s="29">
        <v>466862.19</v>
      </c>
      <c r="C32" s="29">
        <v>1045225.18</v>
      </c>
      <c r="D32" s="29">
        <v>493459.33</v>
      </c>
      <c r="E32" s="29">
        <v>103292.31</v>
      </c>
      <c r="F32" s="29">
        <v>-874979.95</v>
      </c>
      <c r="G32" s="47">
        <v>-705171.71</v>
      </c>
      <c r="H32" s="64">
        <v>-207765.41</v>
      </c>
      <c r="I32" s="195">
        <v>263823.91</v>
      </c>
      <c r="J32" s="38">
        <f t="shared" si="0"/>
        <v>584745.8500000003</v>
      </c>
      <c r="K32" s="38">
        <v>199792602.31</v>
      </c>
      <c r="L32" s="66">
        <f t="shared" si="1"/>
        <v>0.0029267642707446364</v>
      </c>
      <c r="M32" s="67">
        <f t="shared" si="3"/>
        <v>43</v>
      </c>
    </row>
    <row r="33" spans="1:13" ht="12.75" hidden="1">
      <c r="A33" s="16" t="s">
        <v>29</v>
      </c>
      <c r="B33" s="29">
        <v>63509.54</v>
      </c>
      <c r="C33" s="29">
        <v>395764.38</v>
      </c>
      <c r="D33" s="29">
        <v>-462398.3</v>
      </c>
      <c r="E33" s="29">
        <v>-1992.06</v>
      </c>
      <c r="F33" s="29">
        <v>-4963.42</v>
      </c>
      <c r="G33" s="47"/>
      <c r="H33" s="64"/>
      <c r="I33" s="195">
        <v>12059</v>
      </c>
      <c r="J33" s="38">
        <f t="shared" si="0"/>
        <v>1979.1399999999958</v>
      </c>
      <c r="K33" s="38">
        <v>70037447.01</v>
      </c>
      <c r="L33" s="91">
        <f t="shared" si="1"/>
        <v>2.825831158176586E-05</v>
      </c>
      <c r="M33" s="67">
        <f t="shared" si="3"/>
        <v>13</v>
      </c>
    </row>
    <row r="34" spans="1:13" ht="12.75" hidden="1">
      <c r="A34" s="16" t="s">
        <v>30</v>
      </c>
      <c r="B34" s="29">
        <v>350356.26</v>
      </c>
      <c r="C34" s="29">
        <v>-190131.6</v>
      </c>
      <c r="D34" s="29">
        <v>-725.39</v>
      </c>
      <c r="E34" s="29">
        <v>40609.74</v>
      </c>
      <c r="F34" s="29">
        <v>-15842.76</v>
      </c>
      <c r="G34" s="47">
        <v>1390.54</v>
      </c>
      <c r="H34" s="64">
        <v>-188980.46</v>
      </c>
      <c r="I34" s="195">
        <v>10892.42</v>
      </c>
      <c r="J34" s="38">
        <f t="shared" si="0"/>
        <v>7568.749999999987</v>
      </c>
      <c r="K34" s="38">
        <v>41360405.09</v>
      </c>
      <c r="L34" s="66">
        <f t="shared" si="1"/>
        <v>0.00018299506456792266</v>
      </c>
      <c r="M34" s="67">
        <f t="shared" si="3"/>
        <v>18</v>
      </c>
    </row>
    <row r="35" spans="1:13" ht="12.75" hidden="1">
      <c r="A35" s="16" t="s">
        <v>31</v>
      </c>
      <c r="B35" s="29">
        <v>606.84</v>
      </c>
      <c r="C35" s="29">
        <v>33757.18</v>
      </c>
      <c r="D35" s="29">
        <v>-23743.1</v>
      </c>
      <c r="E35" s="29">
        <v>-7468.54</v>
      </c>
      <c r="F35" s="29">
        <v>5043.71</v>
      </c>
      <c r="G35" s="47">
        <v>-4822.93</v>
      </c>
      <c r="H35" s="64">
        <v>3581.9</v>
      </c>
      <c r="I35" s="195">
        <v>12885.14</v>
      </c>
      <c r="J35" s="38">
        <f t="shared" si="0"/>
        <v>19840.199999999997</v>
      </c>
      <c r="K35" s="38">
        <v>86906694.63</v>
      </c>
      <c r="L35" s="66">
        <f t="shared" si="1"/>
        <v>0.00022829311463827328</v>
      </c>
      <c r="M35" s="67">
        <f t="shared" si="3"/>
        <v>20</v>
      </c>
    </row>
    <row r="36" spans="1:13" ht="12.75" hidden="1">
      <c r="A36" s="16" t="s">
        <v>32</v>
      </c>
      <c r="B36" s="29">
        <v>2194371.89</v>
      </c>
      <c r="C36" s="29">
        <v>3300404.2</v>
      </c>
      <c r="D36" s="29">
        <v>-599071.61</v>
      </c>
      <c r="E36" s="29">
        <v>-4387776.86</v>
      </c>
      <c r="F36" s="29">
        <v>-745919.1</v>
      </c>
      <c r="G36" s="47">
        <v>40657.5</v>
      </c>
      <c r="H36" s="64">
        <v>106244.69</v>
      </c>
      <c r="I36" s="195">
        <v>-95679.51</v>
      </c>
      <c r="J36" s="38">
        <f t="shared" si="0"/>
        <v>-186768.8000000008</v>
      </c>
      <c r="K36" s="38">
        <v>500466323.18</v>
      </c>
      <c r="L36" s="66">
        <v>0</v>
      </c>
      <c r="M36" s="93">
        <f t="shared" si="3"/>
        <v>8</v>
      </c>
    </row>
    <row r="37" spans="1:13" ht="12.75" hidden="1">
      <c r="A37" s="16" t="s">
        <v>33</v>
      </c>
      <c r="B37" s="29">
        <v>100699.76</v>
      </c>
      <c r="C37" s="29">
        <v>118473.75</v>
      </c>
      <c r="D37" s="29">
        <v>94065.34</v>
      </c>
      <c r="E37" s="29">
        <v>9778.59</v>
      </c>
      <c r="F37" s="29">
        <v>-56301.16</v>
      </c>
      <c r="G37" s="47">
        <v>-5250.02</v>
      </c>
      <c r="H37" s="64">
        <v>-203689.13</v>
      </c>
      <c r="I37" s="195">
        <v>1003.57</v>
      </c>
      <c r="J37" s="38">
        <f t="shared" si="0"/>
        <v>58780.70000000003</v>
      </c>
      <c r="K37" s="38">
        <v>31992910.15</v>
      </c>
      <c r="L37" s="66">
        <f t="shared" si="1"/>
        <v>0.0018373039440427409</v>
      </c>
      <c r="M37" s="67">
        <f t="shared" si="3"/>
        <v>39</v>
      </c>
    </row>
    <row r="38" spans="1:13" ht="12.75" hidden="1">
      <c r="A38" s="16" t="s">
        <v>34</v>
      </c>
      <c r="B38" s="29">
        <v>556.04</v>
      </c>
      <c r="C38" s="29">
        <v>75503.67</v>
      </c>
      <c r="D38" s="29">
        <v>418154.61</v>
      </c>
      <c r="E38" s="29">
        <v>-467423.65</v>
      </c>
      <c r="F38" s="29">
        <v>-36284.63</v>
      </c>
      <c r="G38" s="47">
        <v>-100</v>
      </c>
      <c r="H38" s="64"/>
      <c r="I38" s="195"/>
      <c r="J38" s="38">
        <f t="shared" si="0"/>
        <v>-9593.960000000072</v>
      </c>
      <c r="K38" s="38">
        <v>88019858.67</v>
      </c>
      <c r="L38" s="66">
        <v>0</v>
      </c>
      <c r="M38" s="93">
        <f t="shared" si="3"/>
        <v>8</v>
      </c>
    </row>
    <row r="39" spans="1:13" ht="12.75" hidden="1">
      <c r="A39" s="16" t="s">
        <v>35</v>
      </c>
      <c r="B39" s="29">
        <v>290085.68</v>
      </c>
      <c r="C39" s="29">
        <v>65501.19</v>
      </c>
      <c r="D39" s="29">
        <v>-339235.52</v>
      </c>
      <c r="E39" s="29">
        <v>26580.73</v>
      </c>
      <c r="F39" s="29">
        <v>-5641.59</v>
      </c>
      <c r="G39" s="47">
        <v>-1526.55</v>
      </c>
      <c r="H39" s="64">
        <v>-5835.42</v>
      </c>
      <c r="I39" s="195">
        <v>-27000</v>
      </c>
      <c r="J39" s="38">
        <f t="shared" si="0"/>
        <v>2928.519999999975</v>
      </c>
      <c r="K39" s="38">
        <v>40595608.55</v>
      </c>
      <c r="L39" s="66">
        <f t="shared" si="1"/>
        <v>7.21388372930297E-05</v>
      </c>
      <c r="M39" s="67">
        <f t="shared" si="3"/>
        <v>16</v>
      </c>
    </row>
    <row r="40" spans="1:13" ht="12.75" hidden="1">
      <c r="A40" s="16" t="s">
        <v>36</v>
      </c>
      <c r="B40" s="29">
        <v>23919.07</v>
      </c>
      <c r="C40" s="29">
        <v>1246428.4</v>
      </c>
      <c r="D40" s="29">
        <v>-844701.21</v>
      </c>
      <c r="E40" s="29">
        <v>-27491.89</v>
      </c>
      <c r="F40" s="29">
        <v>-189927.58</v>
      </c>
      <c r="G40" s="47">
        <v>-175355.21</v>
      </c>
      <c r="H40" s="64">
        <v>-2677.39</v>
      </c>
      <c r="I40" s="195">
        <v>112.84</v>
      </c>
      <c r="J40" s="38">
        <f t="shared" si="0"/>
        <v>30307.030000000017</v>
      </c>
      <c r="K40" s="38">
        <v>80913320.48</v>
      </c>
      <c r="L40" s="66">
        <f t="shared" si="1"/>
        <v>0.00037456168922756357</v>
      </c>
      <c r="M40" s="67">
        <f t="shared" si="3"/>
        <v>24</v>
      </c>
    </row>
    <row r="41" spans="1:13" ht="12.75" hidden="1">
      <c r="A41" s="16" t="s">
        <v>37</v>
      </c>
      <c r="B41" s="29">
        <v>147859.02</v>
      </c>
      <c r="C41" s="29">
        <v>149793.1</v>
      </c>
      <c r="D41" s="29">
        <v>-43413.58</v>
      </c>
      <c r="E41" s="29">
        <v>46416.95</v>
      </c>
      <c r="F41" s="29">
        <v>-20381.17</v>
      </c>
      <c r="G41" s="47">
        <v>-22694.54</v>
      </c>
      <c r="H41" s="64">
        <v>-256114.82</v>
      </c>
      <c r="I41" s="195"/>
      <c r="J41" s="38">
        <f t="shared" si="0"/>
        <v>1464.9599999999919</v>
      </c>
      <c r="K41" s="38">
        <v>28020026.39</v>
      </c>
      <c r="L41" s="66">
        <f t="shared" si="1"/>
        <v>5.22826060050685E-05</v>
      </c>
      <c r="M41" s="67">
        <f t="shared" si="3"/>
        <v>14</v>
      </c>
    </row>
    <row r="42" spans="1:13" ht="12.75" hidden="1">
      <c r="A42" s="16" t="s">
        <v>38</v>
      </c>
      <c r="B42" s="29">
        <v>2932.9</v>
      </c>
      <c r="C42" s="29">
        <v>971052</v>
      </c>
      <c r="D42" s="29">
        <v>-430661.24</v>
      </c>
      <c r="E42" s="29">
        <v>-389212.2</v>
      </c>
      <c r="F42" s="29">
        <v>1512.04</v>
      </c>
      <c r="G42" s="47">
        <v>76366.38</v>
      </c>
      <c r="H42" s="64">
        <v>11860</v>
      </c>
      <c r="I42" s="195">
        <v>1937187.24</v>
      </c>
      <c r="J42" s="38">
        <f t="shared" si="0"/>
        <v>2181037.12</v>
      </c>
      <c r="K42" s="38">
        <v>49265184.59</v>
      </c>
      <c r="L42" s="66">
        <f t="shared" si="1"/>
        <v>0.04427136806958628</v>
      </c>
      <c r="M42" s="67">
        <f t="shared" si="3"/>
        <v>48</v>
      </c>
    </row>
    <row r="43" spans="1:13" ht="12.75" hidden="1">
      <c r="A43" s="16" t="s">
        <v>39</v>
      </c>
      <c r="B43" s="29">
        <v>115419.28</v>
      </c>
      <c r="C43" s="29">
        <v>205422.66</v>
      </c>
      <c r="D43" s="29">
        <v>-243677.54</v>
      </c>
      <c r="E43" s="29">
        <v>160054.85</v>
      </c>
      <c r="F43" s="29">
        <v>-119429.41</v>
      </c>
      <c r="G43" s="47">
        <v>-27374.43</v>
      </c>
      <c r="H43" s="47">
        <v>-72454.98</v>
      </c>
      <c r="I43" s="195">
        <v>45448.71</v>
      </c>
      <c r="J43" s="65">
        <f t="shared" si="0"/>
        <v>63409.14000000001</v>
      </c>
      <c r="K43" s="38">
        <v>41655111.43</v>
      </c>
      <c r="L43" s="66">
        <f t="shared" si="1"/>
        <v>0.0015222415166637332</v>
      </c>
      <c r="M43" s="67">
        <f t="shared" si="3"/>
        <v>38</v>
      </c>
    </row>
    <row r="44" spans="1:13" ht="12.75" hidden="1">
      <c r="A44" s="16" t="s">
        <v>40</v>
      </c>
      <c r="B44" s="29">
        <v>6018.81</v>
      </c>
      <c r="C44" s="29">
        <v>311735.21</v>
      </c>
      <c r="D44" s="29">
        <v>-149206.53</v>
      </c>
      <c r="E44" s="29">
        <v>3613317.88</v>
      </c>
      <c r="F44" s="29">
        <v>-100488.19</v>
      </c>
      <c r="G44" s="47">
        <v>-3574224.97</v>
      </c>
      <c r="H44" s="47">
        <v>-62553.25</v>
      </c>
      <c r="I44" s="195">
        <v>104705.35</v>
      </c>
      <c r="J44" s="77">
        <f t="shared" si="0"/>
        <v>149304.30999999997</v>
      </c>
      <c r="K44" s="38">
        <v>273120105.29</v>
      </c>
      <c r="L44" s="66">
        <f t="shared" si="1"/>
        <v>0.0005466617327254911</v>
      </c>
      <c r="M44" s="67">
        <f t="shared" si="3"/>
        <v>28</v>
      </c>
    </row>
    <row r="45" spans="1:13" ht="12.75" hidden="1">
      <c r="A45" s="16" t="s">
        <v>10</v>
      </c>
      <c r="B45" s="29">
        <v>49326.54</v>
      </c>
      <c r="C45" s="29">
        <v>213707.09</v>
      </c>
      <c r="D45" s="29">
        <v>1963.04</v>
      </c>
      <c r="E45" s="29">
        <v>21327.13</v>
      </c>
      <c r="F45" s="29">
        <v>-47368.1</v>
      </c>
      <c r="G45" s="47">
        <v>9419.41</v>
      </c>
      <c r="H45" s="47">
        <v>3515.5</v>
      </c>
      <c r="I45" s="195">
        <v>7468.34</v>
      </c>
      <c r="J45" s="65">
        <f t="shared" si="0"/>
        <v>259358.94999999998</v>
      </c>
      <c r="K45" s="38">
        <v>27846000.45</v>
      </c>
      <c r="L45" s="66">
        <f t="shared" si="1"/>
        <v>0.00931404675029372</v>
      </c>
      <c r="M45" s="67">
        <f t="shared" si="3"/>
        <v>46</v>
      </c>
    </row>
    <row r="46" spans="1:13" ht="12.75" hidden="1">
      <c r="A46" s="16" t="s">
        <v>2</v>
      </c>
      <c r="B46" s="29">
        <v>0</v>
      </c>
      <c r="C46" s="29">
        <v>0</v>
      </c>
      <c r="D46" s="29">
        <v>16060.67</v>
      </c>
      <c r="E46" s="29">
        <v>13438.61</v>
      </c>
      <c r="F46" s="29">
        <v>13577.74</v>
      </c>
      <c r="G46" s="47">
        <v>-42163</v>
      </c>
      <c r="H46" s="47">
        <v>6357.08</v>
      </c>
      <c r="I46" s="195">
        <v>1987.61</v>
      </c>
      <c r="J46" s="65">
        <f t="shared" si="0"/>
        <v>9258.709999999997</v>
      </c>
      <c r="K46" s="38">
        <v>34238246.24</v>
      </c>
      <c r="L46" s="66">
        <f t="shared" si="1"/>
        <v>0.0002704201008164721</v>
      </c>
      <c r="M46" s="67">
        <f t="shared" si="3"/>
        <v>22</v>
      </c>
    </row>
    <row r="47" spans="1:13" ht="12.75" hidden="1">
      <c r="A47" s="16" t="s">
        <v>7</v>
      </c>
      <c r="B47" s="29">
        <v>-1350</v>
      </c>
      <c r="C47" s="29">
        <f>18150.98-18150.98</f>
        <v>0</v>
      </c>
      <c r="D47" s="29">
        <v>33243.19</v>
      </c>
      <c r="E47" s="29">
        <v>423163.69</v>
      </c>
      <c r="F47" s="29">
        <v>-423079.66</v>
      </c>
      <c r="G47" s="47">
        <v>26517.25</v>
      </c>
      <c r="H47" s="47">
        <v>-25.01</v>
      </c>
      <c r="I47" s="195">
        <v>-12778.29</v>
      </c>
      <c r="J47" s="65">
        <f t="shared" si="0"/>
        <v>45691.17000000003</v>
      </c>
      <c r="K47" s="38">
        <v>36960505.89</v>
      </c>
      <c r="L47" s="66">
        <f t="shared" si="1"/>
        <v>0.0012362160338384922</v>
      </c>
      <c r="M47" s="67">
        <f t="shared" si="3"/>
        <v>35</v>
      </c>
    </row>
    <row r="48" spans="1:13" ht="12.75" hidden="1">
      <c r="A48" s="16" t="s">
        <v>6</v>
      </c>
      <c r="B48" s="29">
        <v>0</v>
      </c>
      <c r="C48" s="29">
        <v>0</v>
      </c>
      <c r="D48" s="29">
        <v>619789.92</v>
      </c>
      <c r="E48" s="29">
        <v>608678.41</v>
      </c>
      <c r="F48" s="29">
        <v>-138805.07</v>
      </c>
      <c r="G48" s="47">
        <v>-1077174.45</v>
      </c>
      <c r="H48" s="64">
        <v>-9902.47</v>
      </c>
      <c r="I48" s="195">
        <v>15332.35</v>
      </c>
      <c r="J48" s="38">
        <f t="shared" si="0"/>
        <v>17918.690000000057</v>
      </c>
      <c r="K48" s="38">
        <v>17824731.11</v>
      </c>
      <c r="L48" s="66">
        <f t="shared" si="1"/>
        <v>0.0010052712654917608</v>
      </c>
      <c r="M48" s="67">
        <f t="shared" si="3"/>
        <v>32</v>
      </c>
    </row>
    <row r="49" spans="1:13" ht="12.75" hidden="1">
      <c r="A49" s="16" t="s">
        <v>5</v>
      </c>
      <c r="B49" s="29">
        <v>0</v>
      </c>
      <c r="C49" s="29">
        <v>587.16</v>
      </c>
      <c r="D49" s="29">
        <v>6576.15</v>
      </c>
      <c r="E49" s="29">
        <v>50500.28</v>
      </c>
      <c r="F49" s="29">
        <v>-52728.54</v>
      </c>
      <c r="G49" s="47">
        <v>-13220.64</v>
      </c>
      <c r="H49" s="64">
        <v>302.85</v>
      </c>
      <c r="I49" s="195">
        <v>5418.61</v>
      </c>
      <c r="J49" s="38">
        <f t="shared" si="0"/>
        <v>-2564.1300000000037</v>
      </c>
      <c r="K49" s="38">
        <v>27669853.54</v>
      </c>
      <c r="L49" s="66">
        <v>0</v>
      </c>
      <c r="M49" s="93">
        <f t="shared" si="3"/>
        <v>8</v>
      </c>
    </row>
    <row r="50" spans="1:13" ht="12.75" hidden="1">
      <c r="A50" s="16" t="s">
        <v>4</v>
      </c>
      <c r="B50" s="29">
        <v>0</v>
      </c>
      <c r="C50" s="29">
        <v>0</v>
      </c>
      <c r="D50" s="29">
        <v>9295.88</v>
      </c>
      <c r="E50" s="29">
        <v>136998.24</v>
      </c>
      <c r="F50" s="29">
        <v>-134921.3</v>
      </c>
      <c r="G50" s="47">
        <v>88.49</v>
      </c>
      <c r="H50" s="64"/>
      <c r="I50" s="195">
        <v>6277.73</v>
      </c>
      <c r="J50" s="38">
        <f t="shared" si="0"/>
        <v>17739.040000000008</v>
      </c>
      <c r="K50" s="38">
        <v>15289047.2</v>
      </c>
      <c r="L50" s="66">
        <f t="shared" si="1"/>
        <v>0.0011602449628123333</v>
      </c>
      <c r="M50" s="67">
        <f t="shared" si="3"/>
        <v>33</v>
      </c>
    </row>
    <row r="51" spans="1:13" ht="12.75" hidden="1">
      <c r="A51" s="16" t="s">
        <v>3</v>
      </c>
      <c r="B51" s="29">
        <v>0</v>
      </c>
      <c r="C51" s="29">
        <v>0</v>
      </c>
      <c r="D51" s="29">
        <v>231891.54</v>
      </c>
      <c r="E51" s="29">
        <v>-961.2</v>
      </c>
      <c r="F51" s="29">
        <v>-274748.33</v>
      </c>
      <c r="G51" s="47"/>
      <c r="H51" s="64">
        <v>14.8</v>
      </c>
      <c r="I51" s="195"/>
      <c r="J51" s="38">
        <f t="shared" si="0"/>
        <v>-43803.19000000002</v>
      </c>
      <c r="K51" s="38">
        <v>25934408.66</v>
      </c>
      <c r="L51" s="66">
        <v>0</v>
      </c>
      <c r="M51" s="93">
        <f t="shared" si="3"/>
        <v>8</v>
      </c>
    </row>
    <row r="52" spans="1:13" ht="13.5" hidden="1" thickBot="1">
      <c r="A52" s="17" t="s">
        <v>1</v>
      </c>
      <c r="B52" s="36">
        <v>0</v>
      </c>
      <c r="C52" s="36">
        <v>0</v>
      </c>
      <c r="D52" s="36">
        <v>57618.89</v>
      </c>
      <c r="E52" s="36">
        <v>152690.54</v>
      </c>
      <c r="F52" s="36">
        <v>-178803.52</v>
      </c>
      <c r="G52" s="47">
        <v>-31505.91</v>
      </c>
      <c r="H52" s="64">
        <v>4419.7</v>
      </c>
      <c r="I52" s="195">
        <v>-4099.88</v>
      </c>
      <c r="J52" s="38">
        <f t="shared" si="0"/>
        <v>319.82000000000335</v>
      </c>
      <c r="K52" s="38">
        <v>110684130.65</v>
      </c>
      <c r="L52" s="92">
        <f t="shared" si="1"/>
        <v>2.889483778043328E-06</v>
      </c>
      <c r="M52" s="67">
        <f t="shared" si="3"/>
        <v>12</v>
      </c>
    </row>
    <row r="53" spans="1:13" ht="15.75" customHeight="1" thickBot="1">
      <c r="A53" s="18"/>
      <c r="B53" s="28">
        <f>B5+B6+B7+B8+B9+B10+B11+B12+B13</f>
        <v>0</v>
      </c>
      <c r="C53" s="28">
        <f aca="true" t="shared" si="4" ref="C53:I53">C5+C6+C7+C8+C9+C10+C11+C12+C13</f>
        <v>0</v>
      </c>
      <c r="D53" s="40">
        <f>D5+D6+D7+D8+D9+D10+D11+D12+D13</f>
        <v>-824.1</v>
      </c>
      <c r="E53" s="40">
        <f t="shared" si="4"/>
        <v>5.8999999999999995</v>
      </c>
      <c r="F53" s="40">
        <f t="shared" si="4"/>
        <v>-3.5</v>
      </c>
      <c r="G53" s="40">
        <f t="shared" si="4"/>
        <v>-103.24</v>
      </c>
      <c r="H53" s="40">
        <f t="shared" si="4"/>
        <v>0</v>
      </c>
      <c r="I53" s="191">
        <f t="shared" si="4"/>
        <v>0</v>
      </c>
      <c r="J53" s="138">
        <f>SUM(J5:J13)</f>
        <v>-924.9399999999998</v>
      </c>
      <c r="K53" s="40">
        <f>SUM(K5:K13)</f>
        <v>873090.6999999998</v>
      </c>
      <c r="L53" s="46">
        <f>J53/K53</f>
        <v>-0.0010593859263419024</v>
      </c>
      <c r="M53" s="19"/>
    </row>
    <row r="54" ht="12.75">
      <c r="L54" s="56"/>
    </row>
    <row r="55" spans="1:12" ht="13.5" customHeight="1">
      <c r="A55" s="39"/>
      <c r="B55" s="39"/>
      <c r="C55" s="39"/>
      <c r="D55" s="165">
        <v>1</v>
      </c>
      <c r="E55" s="165">
        <v>2</v>
      </c>
      <c r="F55" s="165">
        <v>3</v>
      </c>
      <c r="G55" s="165">
        <v>4</v>
      </c>
      <c r="H55" s="165">
        <v>5</v>
      </c>
      <c r="I55" s="165">
        <v>6</v>
      </c>
      <c r="J55" s="165">
        <v>7</v>
      </c>
      <c r="K55" s="170">
        <v>8</v>
      </c>
      <c r="L55" s="165">
        <v>9</v>
      </c>
    </row>
    <row r="56" spans="10:12" ht="12.75">
      <c r="J56" s="171" t="s">
        <v>131</v>
      </c>
      <c r="L56" s="172" t="s">
        <v>136</v>
      </c>
    </row>
    <row r="57" ht="12.75">
      <c r="L57" s="56"/>
    </row>
    <row r="58" ht="12.75">
      <c r="L58" s="56"/>
    </row>
    <row r="59" ht="12.75">
      <c r="L59" s="56"/>
    </row>
    <row r="60" ht="12.75">
      <c r="L60" s="56"/>
    </row>
    <row r="61" ht="12.75">
      <c r="L61" s="56"/>
    </row>
    <row r="62" ht="12.75">
      <c r="L62" s="56"/>
    </row>
    <row r="63" ht="12.75">
      <c r="L63" s="56"/>
    </row>
    <row r="64" ht="12.75">
      <c r="L64" s="56"/>
    </row>
    <row r="65" ht="12.75">
      <c r="L65" s="56"/>
    </row>
    <row r="66" ht="12.75">
      <c r="L66" s="56"/>
    </row>
    <row r="67" ht="12.75">
      <c r="L67" s="56"/>
    </row>
    <row r="68" ht="12.75">
      <c r="L68" s="56"/>
    </row>
    <row r="69" ht="12.75">
      <c r="L69" s="56"/>
    </row>
    <row r="70" ht="12.75">
      <c r="L70" s="56"/>
    </row>
    <row r="71" ht="12.75">
      <c r="L71" s="56"/>
    </row>
    <row r="72" ht="12.75">
      <c r="L72" s="56"/>
    </row>
    <row r="73" ht="12.75">
      <c r="L73" s="56"/>
    </row>
    <row r="74" ht="12.75">
      <c r="L74" s="56"/>
    </row>
    <row r="75" ht="12.75">
      <c r="L75" s="56"/>
    </row>
    <row r="76" ht="12.75">
      <c r="L76" s="56"/>
    </row>
    <row r="77" ht="12.75">
      <c r="L77" s="56"/>
    </row>
  </sheetData>
  <sheetProtection/>
  <mergeCells count="6">
    <mergeCell ref="A3:A4"/>
    <mergeCell ref="J3:J4"/>
    <mergeCell ref="K3:K4"/>
    <mergeCell ref="M3:M4"/>
    <mergeCell ref="L3:L4"/>
    <mergeCell ref="B3:I3"/>
  </mergeCells>
  <printOptions/>
  <pageMargins left="0.5905511811023623" right="0" top="0.7874015748031497" bottom="0.1968503937007874" header="0.1968503937007874" footer="0.1574803149606299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52" sqref="D52"/>
    </sheetView>
  </sheetViews>
  <sheetFormatPr defaultColWidth="9.00390625" defaultRowHeight="12.75"/>
  <cols>
    <col min="1" max="1" width="21.00390625" style="0" customWidth="1"/>
    <col min="2" max="2" width="14.25390625" style="0" customWidth="1"/>
    <col min="3" max="3" width="13.75390625" style="0" customWidth="1"/>
    <col min="4" max="4" width="12.25390625" style="0" customWidth="1"/>
    <col min="5" max="5" width="18.625" style="0" customWidth="1"/>
    <col min="6" max="6" width="13.625" style="0" customWidth="1"/>
    <col min="7" max="7" width="9.375" style="0" customWidth="1"/>
    <col min="8" max="8" width="9.00390625" style="0" customWidth="1"/>
    <col min="9" max="9" width="12.25390625" style="0" customWidth="1"/>
    <col min="10" max="10" width="10.25390625" style="0" customWidth="1"/>
    <col min="11" max="11" width="9.625" style="0" customWidth="1"/>
    <col min="12" max="12" width="11.25390625" style="0" customWidth="1"/>
  </cols>
  <sheetData>
    <row r="1" ht="13.5" thickBot="1">
      <c r="J1" s="30"/>
    </row>
    <row r="2" spans="1:12" ht="103.5" customHeight="1">
      <c r="A2" s="166" t="s">
        <v>9</v>
      </c>
      <c r="B2" s="118" t="s">
        <v>109</v>
      </c>
      <c r="C2" s="118" t="s">
        <v>140</v>
      </c>
      <c r="D2" s="118" t="s">
        <v>141</v>
      </c>
      <c r="E2" s="118" t="s">
        <v>142</v>
      </c>
      <c r="F2" s="118" t="s">
        <v>143</v>
      </c>
      <c r="G2" s="118" t="s">
        <v>144</v>
      </c>
      <c r="H2" s="118" t="s">
        <v>112</v>
      </c>
      <c r="I2" s="118" t="s">
        <v>146</v>
      </c>
      <c r="J2" s="118" t="s">
        <v>145</v>
      </c>
      <c r="K2" s="120"/>
      <c r="L2" s="119" t="s">
        <v>105</v>
      </c>
    </row>
    <row r="3" spans="1:12" ht="12.75">
      <c r="A3" s="123" t="s">
        <v>122</v>
      </c>
      <c r="B3" s="115">
        <v>1</v>
      </c>
      <c r="C3" s="116">
        <v>1</v>
      </c>
      <c r="D3" s="116">
        <v>1</v>
      </c>
      <c r="E3" s="116">
        <v>1</v>
      </c>
      <c r="F3" s="116">
        <v>1</v>
      </c>
      <c r="G3" s="116">
        <v>1</v>
      </c>
      <c r="H3" s="116">
        <v>1</v>
      </c>
      <c r="I3" s="116">
        <v>1</v>
      </c>
      <c r="J3" s="116">
        <v>1</v>
      </c>
      <c r="K3" s="182">
        <f>SUM(B3:J3)</f>
        <v>9</v>
      </c>
      <c r="L3" s="117">
        <f>SUM(B3:J3)</f>
        <v>9</v>
      </c>
    </row>
    <row r="4" spans="1:12" ht="15" customHeight="1">
      <c r="A4" s="72" t="s">
        <v>113</v>
      </c>
      <c r="B4" s="14"/>
      <c r="C4" s="14">
        <v>1</v>
      </c>
      <c r="D4" s="14"/>
      <c r="E4" s="14"/>
      <c r="F4" s="14"/>
      <c r="G4" s="14"/>
      <c r="H4" s="14"/>
      <c r="I4" s="14">
        <v>1</v>
      </c>
      <c r="J4" s="14"/>
      <c r="K4" s="121">
        <f>SUM(B4:J4)/K3</f>
        <v>0.2222222222222222</v>
      </c>
      <c r="L4" s="100">
        <f>RANK(K4,$K$4:$K$12,1)</f>
        <v>7</v>
      </c>
    </row>
    <row r="5" spans="1:12" ht="15" customHeight="1">
      <c r="A5" s="72" t="s">
        <v>114</v>
      </c>
      <c r="B5" s="14"/>
      <c r="C5" s="14">
        <v>1</v>
      </c>
      <c r="D5" s="14"/>
      <c r="E5" s="14">
        <v>1</v>
      </c>
      <c r="F5" s="14"/>
      <c r="G5" s="14">
        <v>1</v>
      </c>
      <c r="H5" s="14"/>
      <c r="I5" s="14"/>
      <c r="J5" s="14"/>
      <c r="K5" s="122">
        <f aca="true" t="shared" si="0" ref="K5:K51">SUM(B5:J5)/K$3</f>
        <v>0.3333333333333333</v>
      </c>
      <c r="L5" s="100">
        <f aca="true" t="shared" si="1" ref="L5:L12">RANK(K5,$K$4:$K$12,1)</f>
        <v>9</v>
      </c>
    </row>
    <row r="6" spans="1:12" ht="15" customHeight="1">
      <c r="A6" s="72" t="s">
        <v>115</v>
      </c>
      <c r="B6" s="14"/>
      <c r="C6" s="14">
        <v>1</v>
      </c>
      <c r="D6" s="14"/>
      <c r="E6" s="14">
        <v>1</v>
      </c>
      <c r="F6" s="14"/>
      <c r="G6" s="14"/>
      <c r="H6" s="14"/>
      <c r="I6" s="14"/>
      <c r="J6" s="14"/>
      <c r="K6" s="122">
        <f t="shared" si="0"/>
        <v>0.2222222222222222</v>
      </c>
      <c r="L6" s="100">
        <f t="shared" si="1"/>
        <v>7</v>
      </c>
    </row>
    <row r="7" spans="1:12" ht="15" customHeight="1">
      <c r="A7" s="72" t="s">
        <v>116</v>
      </c>
      <c r="B7" s="14"/>
      <c r="C7" s="14">
        <v>1</v>
      </c>
      <c r="D7" s="14"/>
      <c r="E7" s="14"/>
      <c r="F7" s="14"/>
      <c r="G7" s="14"/>
      <c r="H7" s="14"/>
      <c r="I7" s="14"/>
      <c r="J7" s="14"/>
      <c r="K7" s="122">
        <f t="shared" si="0"/>
        <v>0.1111111111111111</v>
      </c>
      <c r="L7" s="100">
        <f t="shared" si="1"/>
        <v>4</v>
      </c>
    </row>
    <row r="8" spans="1:12" ht="15" customHeight="1">
      <c r="A8" s="72" t="s">
        <v>117</v>
      </c>
      <c r="B8" s="14"/>
      <c r="C8" s="14"/>
      <c r="D8" s="14"/>
      <c r="E8" s="14"/>
      <c r="F8" s="14"/>
      <c r="G8" s="14"/>
      <c r="H8" s="14"/>
      <c r="I8" s="14"/>
      <c r="J8" s="14"/>
      <c r="K8" s="122">
        <f t="shared" si="0"/>
        <v>0</v>
      </c>
      <c r="L8" s="100">
        <f t="shared" si="1"/>
        <v>1</v>
      </c>
    </row>
    <row r="9" spans="1:12" ht="15" customHeight="1">
      <c r="A9" s="72" t="s">
        <v>118</v>
      </c>
      <c r="B9" s="14"/>
      <c r="C9" s="14"/>
      <c r="D9" s="14"/>
      <c r="E9" s="14"/>
      <c r="F9" s="14"/>
      <c r="G9" s="14">
        <v>1</v>
      </c>
      <c r="H9" s="14"/>
      <c r="I9" s="14"/>
      <c r="J9" s="14"/>
      <c r="K9" s="122">
        <f t="shared" si="0"/>
        <v>0.1111111111111111</v>
      </c>
      <c r="L9" s="100">
        <f t="shared" si="1"/>
        <v>4</v>
      </c>
    </row>
    <row r="10" spans="1:12" ht="15" customHeight="1">
      <c r="A10" s="72" t="s">
        <v>119</v>
      </c>
      <c r="B10" s="14"/>
      <c r="C10" s="14"/>
      <c r="D10" s="14"/>
      <c r="E10" s="14"/>
      <c r="F10" s="14"/>
      <c r="G10" s="14"/>
      <c r="H10" s="14"/>
      <c r="I10" s="14"/>
      <c r="J10" s="14"/>
      <c r="K10" s="122">
        <f t="shared" si="0"/>
        <v>0</v>
      </c>
      <c r="L10" s="100">
        <f t="shared" si="1"/>
        <v>1</v>
      </c>
    </row>
    <row r="11" spans="1:12" ht="15" customHeight="1">
      <c r="A11" s="72" t="s">
        <v>120</v>
      </c>
      <c r="B11" s="14"/>
      <c r="C11" s="14"/>
      <c r="D11" s="14"/>
      <c r="E11" s="14">
        <v>1</v>
      </c>
      <c r="F11" s="14"/>
      <c r="G11" s="14"/>
      <c r="H11" s="14"/>
      <c r="I11" s="14"/>
      <c r="J11" s="14"/>
      <c r="K11" s="122">
        <f t="shared" si="0"/>
        <v>0.1111111111111111</v>
      </c>
      <c r="L11" s="100">
        <f t="shared" si="1"/>
        <v>4</v>
      </c>
    </row>
    <row r="12" spans="1:12" ht="15" customHeight="1">
      <c r="A12" s="81" t="s">
        <v>121</v>
      </c>
      <c r="B12" s="14"/>
      <c r="C12" s="14"/>
      <c r="D12" s="14"/>
      <c r="E12" s="14"/>
      <c r="F12" s="14"/>
      <c r="G12" s="14"/>
      <c r="H12" s="14"/>
      <c r="I12" s="14"/>
      <c r="J12" s="14"/>
      <c r="K12" s="122">
        <f t="shared" si="0"/>
        <v>0</v>
      </c>
      <c r="L12" s="100">
        <f t="shared" si="1"/>
        <v>1</v>
      </c>
    </row>
    <row r="13" spans="1:12" ht="12.75" hidden="1">
      <c r="A13" s="16" t="s">
        <v>48</v>
      </c>
      <c r="B13" s="70"/>
      <c r="C13" s="70"/>
      <c r="D13" s="70"/>
      <c r="E13" s="70"/>
      <c r="F13" s="70"/>
      <c r="G13" s="70"/>
      <c r="H13" s="70"/>
      <c r="I13" s="70"/>
      <c r="J13" s="70"/>
      <c r="K13" s="71">
        <f t="shared" si="0"/>
        <v>0</v>
      </c>
      <c r="L13" s="24">
        <f aca="true" t="shared" si="2" ref="L13:L51">RANK(K13,$K$4:$K$51,1)</f>
        <v>1</v>
      </c>
    </row>
    <row r="14" spans="1:12" ht="12.75" hidden="1">
      <c r="A14" s="16" t="s">
        <v>94</v>
      </c>
      <c r="B14" s="70"/>
      <c r="C14" s="70"/>
      <c r="D14" s="70"/>
      <c r="E14" s="70"/>
      <c r="F14" s="70"/>
      <c r="G14" s="70"/>
      <c r="H14" s="70"/>
      <c r="I14" s="70"/>
      <c r="J14" s="70"/>
      <c r="K14" s="71">
        <f t="shared" si="0"/>
        <v>0</v>
      </c>
      <c r="L14" s="24">
        <f t="shared" si="2"/>
        <v>1</v>
      </c>
    </row>
    <row r="15" spans="1:12" s="11" customFormat="1" ht="12.75" hidden="1">
      <c r="A15" s="85" t="s">
        <v>50</v>
      </c>
      <c r="B15" s="13"/>
      <c r="C15" s="13"/>
      <c r="D15" s="13"/>
      <c r="E15" s="13"/>
      <c r="F15" s="13"/>
      <c r="G15" s="13"/>
      <c r="H15" s="13"/>
      <c r="I15" s="13"/>
      <c r="J15" s="13"/>
      <c r="K15" s="86">
        <f t="shared" si="0"/>
        <v>0</v>
      </c>
      <c r="L15" s="24">
        <f t="shared" si="2"/>
        <v>1</v>
      </c>
    </row>
    <row r="16" spans="1:12" ht="12.75" hidden="1">
      <c r="A16" s="16" t="s">
        <v>51</v>
      </c>
      <c r="B16" s="70"/>
      <c r="C16" s="70"/>
      <c r="D16" s="70"/>
      <c r="E16" s="70"/>
      <c r="F16" s="70"/>
      <c r="G16" s="70"/>
      <c r="H16" s="70"/>
      <c r="I16" s="70"/>
      <c r="J16" s="70"/>
      <c r="K16" s="71">
        <f t="shared" si="0"/>
        <v>0</v>
      </c>
      <c r="L16" s="24">
        <f t="shared" si="2"/>
        <v>1</v>
      </c>
    </row>
    <row r="17" spans="1:12" ht="12.75" hidden="1">
      <c r="A17" s="16" t="s">
        <v>52</v>
      </c>
      <c r="B17" s="70"/>
      <c r="C17" s="70"/>
      <c r="D17" s="70"/>
      <c r="E17" s="70"/>
      <c r="F17" s="70"/>
      <c r="G17" s="70"/>
      <c r="H17" s="70"/>
      <c r="I17" s="70"/>
      <c r="J17" s="70"/>
      <c r="K17" s="71">
        <f t="shared" si="0"/>
        <v>0</v>
      </c>
      <c r="L17" s="24">
        <f t="shared" si="2"/>
        <v>1</v>
      </c>
    </row>
    <row r="18" spans="1:12" ht="12.75" hidden="1">
      <c r="A18" s="16" t="s">
        <v>53</v>
      </c>
      <c r="B18" s="70"/>
      <c r="C18" s="70"/>
      <c r="D18" s="70"/>
      <c r="E18" s="70"/>
      <c r="F18" s="70"/>
      <c r="G18" s="70"/>
      <c r="H18" s="70"/>
      <c r="I18" s="70"/>
      <c r="J18" s="70"/>
      <c r="K18" s="71">
        <f t="shared" si="0"/>
        <v>0</v>
      </c>
      <c r="L18" s="24">
        <f t="shared" si="2"/>
        <v>1</v>
      </c>
    </row>
    <row r="19" spans="1:12" ht="12.75" hidden="1">
      <c r="A19" s="16" t="s">
        <v>95</v>
      </c>
      <c r="B19" s="70"/>
      <c r="C19" s="70"/>
      <c r="D19" s="70"/>
      <c r="E19" s="70"/>
      <c r="F19" s="70"/>
      <c r="G19" s="70"/>
      <c r="H19" s="70"/>
      <c r="I19" s="70"/>
      <c r="J19" s="70"/>
      <c r="K19" s="71">
        <f t="shared" si="0"/>
        <v>0</v>
      </c>
      <c r="L19" s="24">
        <f t="shared" si="2"/>
        <v>1</v>
      </c>
    </row>
    <row r="20" spans="1:12" ht="12.75" hidden="1">
      <c r="A20" s="16" t="s">
        <v>55</v>
      </c>
      <c r="B20" s="70"/>
      <c r="C20" s="70"/>
      <c r="D20" s="70"/>
      <c r="E20" s="70"/>
      <c r="F20" s="70"/>
      <c r="G20" s="70"/>
      <c r="H20" s="70"/>
      <c r="I20" s="70"/>
      <c r="J20" s="70"/>
      <c r="K20" s="71">
        <f t="shared" si="0"/>
        <v>0</v>
      </c>
      <c r="L20" s="24">
        <f t="shared" si="2"/>
        <v>1</v>
      </c>
    </row>
    <row r="21" spans="1:12" ht="12.75" hidden="1">
      <c r="A21" s="16" t="s">
        <v>56</v>
      </c>
      <c r="B21" s="70">
        <v>1</v>
      </c>
      <c r="C21" s="70"/>
      <c r="D21" s="70">
        <v>1</v>
      </c>
      <c r="E21" s="70"/>
      <c r="F21" s="70"/>
      <c r="G21" s="70"/>
      <c r="H21" s="70"/>
      <c r="I21" s="70"/>
      <c r="J21" s="70"/>
      <c r="K21" s="71">
        <f t="shared" si="0"/>
        <v>0.2222222222222222</v>
      </c>
      <c r="L21" s="24">
        <f t="shared" si="2"/>
        <v>43</v>
      </c>
    </row>
    <row r="22" spans="1:12" ht="12.75" hidden="1">
      <c r="A22" s="16" t="s">
        <v>57</v>
      </c>
      <c r="B22" s="70"/>
      <c r="C22" s="70"/>
      <c r="D22" s="70"/>
      <c r="E22" s="70"/>
      <c r="F22" s="70"/>
      <c r="G22" s="70"/>
      <c r="H22" s="70"/>
      <c r="I22" s="70"/>
      <c r="J22" s="70"/>
      <c r="K22" s="71">
        <f t="shared" si="0"/>
        <v>0</v>
      </c>
      <c r="L22" s="24">
        <f t="shared" si="2"/>
        <v>1</v>
      </c>
    </row>
    <row r="23" spans="1:12" ht="12.75" hidden="1">
      <c r="A23" s="16" t="s">
        <v>58</v>
      </c>
      <c r="B23" s="70"/>
      <c r="C23" s="70"/>
      <c r="D23" s="70">
        <v>1</v>
      </c>
      <c r="E23" s="70"/>
      <c r="F23" s="70"/>
      <c r="G23" s="70"/>
      <c r="H23" s="70"/>
      <c r="I23" s="70"/>
      <c r="J23" s="70"/>
      <c r="K23" s="71">
        <f t="shared" si="0"/>
        <v>0.1111111111111111</v>
      </c>
      <c r="L23" s="24">
        <f t="shared" si="2"/>
        <v>39</v>
      </c>
    </row>
    <row r="24" spans="1:12" ht="12.75" hidden="1">
      <c r="A24" s="16" t="s">
        <v>59</v>
      </c>
      <c r="B24" s="70"/>
      <c r="C24" s="70"/>
      <c r="D24" s="70"/>
      <c r="E24" s="70"/>
      <c r="F24" s="70"/>
      <c r="G24" s="70"/>
      <c r="H24" s="70"/>
      <c r="I24" s="70"/>
      <c r="J24" s="70"/>
      <c r="K24" s="71">
        <f t="shared" si="0"/>
        <v>0</v>
      </c>
      <c r="L24" s="24">
        <f t="shared" si="2"/>
        <v>1</v>
      </c>
    </row>
    <row r="25" spans="1:12" ht="12.75" hidden="1">
      <c r="A25" s="16" t="s">
        <v>60</v>
      </c>
      <c r="B25" s="70"/>
      <c r="C25" s="70"/>
      <c r="D25" s="70"/>
      <c r="E25" s="70"/>
      <c r="F25" s="70"/>
      <c r="G25" s="70"/>
      <c r="H25" s="70"/>
      <c r="I25" s="70"/>
      <c r="J25" s="70"/>
      <c r="K25" s="71">
        <f t="shared" si="0"/>
        <v>0</v>
      </c>
      <c r="L25" s="24">
        <f t="shared" si="2"/>
        <v>1</v>
      </c>
    </row>
    <row r="26" spans="1:12" ht="12.75" hidden="1">
      <c r="A26" s="16" t="s">
        <v>61</v>
      </c>
      <c r="B26" s="70"/>
      <c r="C26" s="70"/>
      <c r="D26" s="70"/>
      <c r="E26" s="70"/>
      <c r="F26" s="70"/>
      <c r="G26" s="70"/>
      <c r="H26" s="70"/>
      <c r="I26" s="70"/>
      <c r="J26" s="70"/>
      <c r="K26" s="71">
        <f t="shared" si="0"/>
        <v>0</v>
      </c>
      <c r="L26" s="24">
        <f t="shared" si="2"/>
        <v>1</v>
      </c>
    </row>
    <row r="27" spans="1:12" ht="12.75" hidden="1">
      <c r="A27" s="16" t="s">
        <v>62</v>
      </c>
      <c r="B27" s="70"/>
      <c r="C27" s="70"/>
      <c r="D27" s="70"/>
      <c r="E27" s="70"/>
      <c r="F27" s="70"/>
      <c r="G27" s="70"/>
      <c r="H27" s="70"/>
      <c r="I27" s="70"/>
      <c r="J27" s="70"/>
      <c r="K27" s="71">
        <f t="shared" si="0"/>
        <v>0</v>
      </c>
      <c r="L27" s="24">
        <f t="shared" si="2"/>
        <v>1</v>
      </c>
    </row>
    <row r="28" spans="1:12" ht="12.75" hidden="1">
      <c r="A28" s="16" t="s">
        <v>63</v>
      </c>
      <c r="B28" s="70"/>
      <c r="C28" s="70"/>
      <c r="D28" s="70"/>
      <c r="E28" s="70"/>
      <c r="F28" s="70"/>
      <c r="G28" s="70"/>
      <c r="H28" s="70"/>
      <c r="I28" s="70"/>
      <c r="J28" s="70"/>
      <c r="K28" s="71">
        <f t="shared" si="0"/>
        <v>0</v>
      </c>
      <c r="L28" s="24">
        <f t="shared" si="2"/>
        <v>1</v>
      </c>
    </row>
    <row r="29" spans="1:12" ht="12.75" hidden="1">
      <c r="A29" s="16" t="s">
        <v>64</v>
      </c>
      <c r="B29" s="70"/>
      <c r="C29" s="70"/>
      <c r="D29" s="70"/>
      <c r="E29" s="70"/>
      <c r="F29" s="70"/>
      <c r="G29" s="70"/>
      <c r="H29" s="70"/>
      <c r="I29" s="70"/>
      <c r="J29" s="70"/>
      <c r="K29" s="71">
        <f t="shared" si="0"/>
        <v>0</v>
      </c>
      <c r="L29" s="24">
        <f t="shared" si="2"/>
        <v>1</v>
      </c>
    </row>
    <row r="30" spans="1:12" ht="12.75" hidden="1">
      <c r="A30" s="16" t="s">
        <v>65</v>
      </c>
      <c r="B30" s="70"/>
      <c r="C30" s="70"/>
      <c r="D30" s="70"/>
      <c r="E30" s="70"/>
      <c r="F30" s="70"/>
      <c r="G30" s="70"/>
      <c r="H30" s="70"/>
      <c r="I30" s="70"/>
      <c r="J30" s="70"/>
      <c r="K30" s="71">
        <f t="shared" si="0"/>
        <v>0</v>
      </c>
      <c r="L30" s="24">
        <f t="shared" si="2"/>
        <v>1</v>
      </c>
    </row>
    <row r="31" spans="1:12" ht="12.75" hidden="1">
      <c r="A31" s="16" t="s">
        <v>66</v>
      </c>
      <c r="B31" s="70"/>
      <c r="C31" s="70"/>
      <c r="D31" s="70"/>
      <c r="E31" s="70"/>
      <c r="F31" s="70"/>
      <c r="G31" s="70"/>
      <c r="H31" s="70"/>
      <c r="I31" s="70"/>
      <c r="J31" s="70"/>
      <c r="K31" s="71">
        <f t="shared" si="0"/>
        <v>0</v>
      </c>
      <c r="L31" s="24">
        <f t="shared" si="2"/>
        <v>1</v>
      </c>
    </row>
    <row r="32" spans="1:12" ht="12.75" hidden="1">
      <c r="A32" s="16" t="s">
        <v>67</v>
      </c>
      <c r="B32" s="70"/>
      <c r="C32" s="70"/>
      <c r="D32" s="70"/>
      <c r="E32" s="70"/>
      <c r="F32" s="70"/>
      <c r="G32" s="70"/>
      <c r="H32" s="70"/>
      <c r="I32" s="70"/>
      <c r="J32" s="70"/>
      <c r="K32" s="71">
        <f t="shared" si="0"/>
        <v>0</v>
      </c>
      <c r="L32" s="24">
        <f t="shared" si="2"/>
        <v>1</v>
      </c>
    </row>
    <row r="33" spans="1:12" ht="12.75" hidden="1">
      <c r="A33" s="16" t="s">
        <v>68</v>
      </c>
      <c r="B33" s="70"/>
      <c r="C33" s="70"/>
      <c r="D33" s="70"/>
      <c r="E33" s="70"/>
      <c r="F33" s="70"/>
      <c r="G33" s="70"/>
      <c r="H33" s="70"/>
      <c r="I33" s="70"/>
      <c r="J33" s="70"/>
      <c r="K33" s="71">
        <f t="shared" si="0"/>
        <v>0</v>
      </c>
      <c r="L33" s="24">
        <f t="shared" si="2"/>
        <v>1</v>
      </c>
    </row>
    <row r="34" spans="1:12" ht="12.75" hidden="1">
      <c r="A34" s="16" t="s">
        <v>69</v>
      </c>
      <c r="B34" s="70"/>
      <c r="C34" s="70"/>
      <c r="D34" s="70"/>
      <c r="E34" s="70"/>
      <c r="F34" s="70"/>
      <c r="G34" s="70"/>
      <c r="H34" s="70"/>
      <c r="I34" s="70"/>
      <c r="J34" s="70"/>
      <c r="K34" s="71">
        <f t="shared" si="0"/>
        <v>0</v>
      </c>
      <c r="L34" s="24">
        <f t="shared" si="2"/>
        <v>1</v>
      </c>
    </row>
    <row r="35" spans="1:12" ht="12.75" hidden="1">
      <c r="A35" s="16" t="s">
        <v>70</v>
      </c>
      <c r="B35" s="70"/>
      <c r="C35" s="70"/>
      <c r="D35" s="70"/>
      <c r="E35" s="70"/>
      <c r="F35" s="70"/>
      <c r="G35" s="70"/>
      <c r="H35" s="70"/>
      <c r="I35" s="70"/>
      <c r="J35" s="70"/>
      <c r="K35" s="71">
        <f t="shared" si="0"/>
        <v>0</v>
      </c>
      <c r="L35" s="24">
        <f t="shared" si="2"/>
        <v>1</v>
      </c>
    </row>
    <row r="36" spans="1:12" ht="12.75" hidden="1">
      <c r="A36" s="16" t="s">
        <v>71</v>
      </c>
      <c r="B36" s="70"/>
      <c r="C36" s="70"/>
      <c r="D36" s="70"/>
      <c r="E36" s="70"/>
      <c r="F36" s="70"/>
      <c r="G36" s="70"/>
      <c r="H36" s="70"/>
      <c r="I36" s="70"/>
      <c r="J36" s="70"/>
      <c r="K36" s="71">
        <f t="shared" si="0"/>
        <v>0</v>
      </c>
      <c r="L36" s="24">
        <f t="shared" si="2"/>
        <v>1</v>
      </c>
    </row>
    <row r="37" spans="1:12" ht="12.75" hidden="1">
      <c r="A37" s="16" t="s">
        <v>72</v>
      </c>
      <c r="B37" s="70"/>
      <c r="C37" s="70"/>
      <c r="D37" s="70"/>
      <c r="E37" s="70"/>
      <c r="F37" s="70"/>
      <c r="G37" s="70"/>
      <c r="H37" s="70"/>
      <c r="I37" s="70"/>
      <c r="J37" s="70"/>
      <c r="K37" s="71">
        <f t="shared" si="0"/>
        <v>0</v>
      </c>
      <c r="L37" s="24">
        <f t="shared" si="2"/>
        <v>1</v>
      </c>
    </row>
    <row r="38" spans="1:12" ht="12.75" hidden="1">
      <c r="A38" s="16" t="s">
        <v>73</v>
      </c>
      <c r="B38" s="70"/>
      <c r="C38" s="70"/>
      <c r="D38" s="70"/>
      <c r="E38" s="70"/>
      <c r="F38" s="70"/>
      <c r="G38" s="70"/>
      <c r="H38" s="70"/>
      <c r="I38" s="70"/>
      <c r="J38" s="70"/>
      <c r="K38" s="71">
        <f t="shared" si="0"/>
        <v>0</v>
      </c>
      <c r="L38" s="24">
        <f t="shared" si="2"/>
        <v>1</v>
      </c>
    </row>
    <row r="39" spans="1:12" ht="12.75" hidden="1">
      <c r="A39" s="16" t="s">
        <v>74</v>
      </c>
      <c r="B39" s="70"/>
      <c r="C39" s="70"/>
      <c r="D39" s="70"/>
      <c r="E39" s="70"/>
      <c r="F39" s="70"/>
      <c r="G39" s="70"/>
      <c r="H39" s="70"/>
      <c r="I39" s="70"/>
      <c r="J39" s="70"/>
      <c r="K39" s="71">
        <f t="shared" si="0"/>
        <v>0</v>
      </c>
      <c r="L39" s="24">
        <f t="shared" si="2"/>
        <v>1</v>
      </c>
    </row>
    <row r="40" spans="1:12" ht="12.75" hidden="1">
      <c r="A40" s="16" t="s">
        <v>75</v>
      </c>
      <c r="B40" s="70"/>
      <c r="C40" s="70"/>
      <c r="D40" s="70"/>
      <c r="E40" s="70"/>
      <c r="F40" s="70"/>
      <c r="G40" s="70"/>
      <c r="H40" s="70"/>
      <c r="I40" s="70"/>
      <c r="J40" s="70"/>
      <c r="K40" s="71">
        <f t="shared" si="0"/>
        <v>0</v>
      </c>
      <c r="L40" s="24">
        <f t="shared" si="2"/>
        <v>1</v>
      </c>
    </row>
    <row r="41" spans="1:12" ht="12.75" hidden="1">
      <c r="A41" s="16" t="s">
        <v>76</v>
      </c>
      <c r="B41" s="70"/>
      <c r="C41" s="70"/>
      <c r="D41" s="70"/>
      <c r="E41" s="70"/>
      <c r="F41" s="70"/>
      <c r="G41" s="70"/>
      <c r="H41" s="70"/>
      <c r="I41" s="70"/>
      <c r="J41" s="70"/>
      <c r="K41" s="71">
        <f t="shared" si="0"/>
        <v>0</v>
      </c>
      <c r="L41" s="24">
        <f t="shared" si="2"/>
        <v>1</v>
      </c>
    </row>
    <row r="42" spans="1:12" ht="12.75" hidden="1">
      <c r="A42" s="16" t="s">
        <v>77</v>
      </c>
      <c r="B42" s="70"/>
      <c r="C42" s="70"/>
      <c r="D42" s="70"/>
      <c r="E42" s="70"/>
      <c r="F42" s="70"/>
      <c r="G42" s="70"/>
      <c r="H42" s="70"/>
      <c r="I42" s="70"/>
      <c r="J42" s="70"/>
      <c r="K42" s="71">
        <f t="shared" si="0"/>
        <v>0</v>
      </c>
      <c r="L42" s="24">
        <f t="shared" si="2"/>
        <v>1</v>
      </c>
    </row>
    <row r="43" spans="1:12" ht="12.75" hidden="1">
      <c r="A43" s="16" t="s">
        <v>78</v>
      </c>
      <c r="B43" s="70"/>
      <c r="C43" s="70"/>
      <c r="D43" s="70"/>
      <c r="E43" s="70"/>
      <c r="F43" s="70"/>
      <c r="G43" s="70"/>
      <c r="H43" s="70"/>
      <c r="I43" s="70"/>
      <c r="J43" s="70"/>
      <c r="K43" s="71">
        <f t="shared" si="0"/>
        <v>0</v>
      </c>
      <c r="L43" s="24">
        <f t="shared" si="2"/>
        <v>1</v>
      </c>
    </row>
    <row r="44" spans="1:12" ht="12.75" hidden="1">
      <c r="A44" s="16" t="s">
        <v>96</v>
      </c>
      <c r="B44" s="70"/>
      <c r="C44" s="70"/>
      <c r="D44" s="70">
        <v>1</v>
      </c>
      <c r="E44" s="70">
        <v>1</v>
      </c>
      <c r="F44" s="70"/>
      <c r="G44" s="70"/>
      <c r="H44" s="70"/>
      <c r="I44" s="70"/>
      <c r="J44" s="70"/>
      <c r="K44" s="71">
        <f t="shared" si="0"/>
        <v>0.2222222222222222</v>
      </c>
      <c r="L44" s="24">
        <f t="shared" si="2"/>
        <v>43</v>
      </c>
    </row>
    <row r="45" spans="1:12" ht="12.75" hidden="1">
      <c r="A45" s="16" t="s">
        <v>80</v>
      </c>
      <c r="B45" s="70"/>
      <c r="C45" s="70"/>
      <c r="D45" s="70"/>
      <c r="E45" s="70"/>
      <c r="F45" s="70"/>
      <c r="G45" s="70"/>
      <c r="H45" s="70"/>
      <c r="I45" s="70"/>
      <c r="J45" s="70"/>
      <c r="K45" s="71">
        <f t="shared" si="0"/>
        <v>0</v>
      </c>
      <c r="L45" s="24">
        <f t="shared" si="2"/>
        <v>1</v>
      </c>
    </row>
    <row r="46" spans="1:12" ht="12.75" hidden="1">
      <c r="A46" s="16" t="s">
        <v>81</v>
      </c>
      <c r="B46" s="70"/>
      <c r="C46" s="70"/>
      <c r="D46" s="70"/>
      <c r="E46" s="70"/>
      <c r="F46" s="70"/>
      <c r="G46" s="70"/>
      <c r="H46" s="70"/>
      <c r="I46" s="70"/>
      <c r="J46" s="70"/>
      <c r="K46" s="71">
        <f t="shared" si="0"/>
        <v>0</v>
      </c>
      <c r="L46" s="24">
        <f t="shared" si="2"/>
        <v>1</v>
      </c>
    </row>
    <row r="47" spans="1:12" ht="12.75" hidden="1">
      <c r="A47" s="16" t="s">
        <v>82</v>
      </c>
      <c r="B47" s="70"/>
      <c r="C47" s="70"/>
      <c r="D47" s="70"/>
      <c r="E47" s="70"/>
      <c r="F47" s="70"/>
      <c r="G47" s="70"/>
      <c r="H47" s="70"/>
      <c r="I47" s="70"/>
      <c r="J47" s="70"/>
      <c r="K47" s="71">
        <f t="shared" si="0"/>
        <v>0</v>
      </c>
      <c r="L47" s="24">
        <f t="shared" si="2"/>
        <v>1</v>
      </c>
    </row>
    <row r="48" spans="1:12" ht="12.75" hidden="1">
      <c r="A48" s="16" t="s">
        <v>83</v>
      </c>
      <c r="B48" s="70"/>
      <c r="C48" s="70"/>
      <c r="D48" s="70"/>
      <c r="E48" s="70"/>
      <c r="F48" s="70"/>
      <c r="G48" s="70"/>
      <c r="H48" s="70"/>
      <c r="I48" s="70"/>
      <c r="J48" s="70"/>
      <c r="K48" s="71">
        <f t="shared" si="0"/>
        <v>0</v>
      </c>
      <c r="L48" s="24">
        <f t="shared" si="2"/>
        <v>1</v>
      </c>
    </row>
    <row r="49" spans="1:12" ht="12.75" hidden="1">
      <c r="A49" s="16" t="s">
        <v>97</v>
      </c>
      <c r="B49" s="70">
        <v>1</v>
      </c>
      <c r="C49" s="70"/>
      <c r="D49" s="70"/>
      <c r="E49" s="70">
        <v>1</v>
      </c>
      <c r="F49" s="70"/>
      <c r="G49" s="70"/>
      <c r="H49" s="70"/>
      <c r="I49" s="70"/>
      <c r="J49" s="70"/>
      <c r="K49" s="71">
        <f t="shared" si="0"/>
        <v>0.2222222222222222</v>
      </c>
      <c r="L49" s="24">
        <f t="shared" si="2"/>
        <v>43</v>
      </c>
    </row>
    <row r="50" spans="1:12" ht="12.75" hidden="1">
      <c r="A50" s="16" t="s">
        <v>84</v>
      </c>
      <c r="B50" s="70"/>
      <c r="C50" s="70"/>
      <c r="D50" s="70"/>
      <c r="E50" s="70"/>
      <c r="F50" s="70"/>
      <c r="G50" s="70"/>
      <c r="H50" s="70"/>
      <c r="I50" s="70"/>
      <c r="J50" s="70"/>
      <c r="K50" s="71">
        <f t="shared" si="0"/>
        <v>0</v>
      </c>
      <c r="L50" s="24">
        <f t="shared" si="2"/>
        <v>1</v>
      </c>
    </row>
    <row r="51" spans="1:12" ht="12.75" hidden="1">
      <c r="A51" s="72" t="s">
        <v>98</v>
      </c>
      <c r="B51" s="70"/>
      <c r="C51" s="70"/>
      <c r="D51" s="70"/>
      <c r="E51" s="70"/>
      <c r="F51" s="70"/>
      <c r="G51" s="70"/>
      <c r="H51" s="70"/>
      <c r="I51" s="70"/>
      <c r="J51" s="70"/>
      <c r="K51" s="71">
        <f t="shared" si="0"/>
        <v>0</v>
      </c>
      <c r="L51" s="24">
        <f t="shared" si="2"/>
        <v>1</v>
      </c>
    </row>
  </sheetData>
  <sheetProtection/>
  <printOptions/>
  <pageMargins left="0.31496062992125984" right="0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5" sqref="G5"/>
    </sheetView>
  </sheetViews>
  <sheetFormatPr defaultColWidth="9.00390625" defaultRowHeight="12.75"/>
  <cols>
    <col min="1" max="1" width="24.25390625" style="10" customWidth="1"/>
    <col min="2" max="2" width="14.875" style="10" customWidth="1"/>
    <col min="3" max="3" width="14.25390625" style="8" customWidth="1"/>
    <col min="4" max="4" width="12.875" style="8" customWidth="1"/>
    <col min="5" max="5" width="14.875" style="8" customWidth="1"/>
    <col min="6" max="6" width="13.625" style="8" customWidth="1"/>
    <col min="7" max="7" width="13.25390625" style="8" customWidth="1"/>
    <col min="8" max="8" width="11.375" style="27" customWidth="1"/>
    <col min="9" max="9" width="12.75390625" style="27" customWidth="1"/>
    <col min="10" max="10" width="14.125" style="10" customWidth="1"/>
    <col min="11" max="11" width="13.625" style="10" customWidth="1"/>
    <col min="12" max="12" width="11.625" style="8" hidden="1" customWidth="1"/>
    <col min="13" max="13" width="9.125" style="8" hidden="1" customWidth="1"/>
    <col min="14" max="16384" width="9.125" style="8" customWidth="1"/>
  </cols>
  <sheetData>
    <row r="1" spans="1:11" s="7" customFormat="1" ht="17.25" customHeight="1">
      <c r="A1" s="252"/>
      <c r="B1" s="252"/>
      <c r="C1" s="252"/>
      <c r="H1" s="25"/>
      <c r="I1" s="25"/>
      <c r="J1" s="50"/>
      <c r="K1" s="25"/>
    </row>
    <row r="2" spans="1:11" s="7" customFormat="1" ht="15.75" thickBot="1">
      <c r="A2" s="90"/>
      <c r="B2" s="90"/>
      <c r="C2" s="90"/>
      <c r="H2" s="25"/>
      <c r="I2" s="25"/>
      <c r="J2" s="50"/>
      <c r="K2" s="160"/>
    </row>
    <row r="3" spans="1:12" ht="15.75" thickBot="1">
      <c r="A3" s="259" t="s">
        <v>123</v>
      </c>
      <c r="B3" s="261" t="s">
        <v>157</v>
      </c>
      <c r="C3" s="262"/>
      <c r="D3" s="263"/>
      <c r="E3" s="261" t="s">
        <v>165</v>
      </c>
      <c r="F3" s="262"/>
      <c r="G3" s="263"/>
      <c r="H3" s="264" t="s">
        <v>47</v>
      </c>
      <c r="I3" s="253" t="s">
        <v>44</v>
      </c>
      <c r="J3" s="255" t="s">
        <v>152</v>
      </c>
      <c r="K3" s="257" t="s">
        <v>45</v>
      </c>
      <c r="L3" s="212" t="s">
        <v>108</v>
      </c>
    </row>
    <row r="4" spans="1:12" ht="90.75" thickBot="1">
      <c r="A4" s="260"/>
      <c r="B4" s="206" t="s">
        <v>125</v>
      </c>
      <c r="C4" s="207" t="s">
        <v>126</v>
      </c>
      <c r="D4" s="208" t="s">
        <v>46</v>
      </c>
      <c r="E4" s="206" t="s">
        <v>125</v>
      </c>
      <c r="F4" s="207" t="s">
        <v>127</v>
      </c>
      <c r="G4" s="208" t="s">
        <v>46</v>
      </c>
      <c r="H4" s="265"/>
      <c r="I4" s="254"/>
      <c r="J4" s="256"/>
      <c r="K4" s="258"/>
      <c r="L4" s="213"/>
    </row>
    <row r="5" spans="1:13" ht="15">
      <c r="A5" s="72" t="s">
        <v>113</v>
      </c>
      <c r="B5" s="139">
        <v>0</v>
      </c>
      <c r="C5" s="203">
        <v>85081.9</v>
      </c>
      <c r="D5" s="204">
        <f>B5/C5</f>
        <v>0</v>
      </c>
      <c r="E5" s="205">
        <v>3.7</v>
      </c>
      <c r="F5" s="205">
        <f>'исполн.дох.'!D5</f>
        <v>35986.14</v>
      </c>
      <c r="G5" s="204">
        <f>E5/F5</f>
        <v>0.00010281736246232578</v>
      </c>
      <c r="H5" s="51">
        <f>RANK(G5,$G$5:$G$13,1)</f>
        <v>8</v>
      </c>
      <c r="I5" s="151">
        <f>E5-B5</f>
        <v>3.7</v>
      </c>
      <c r="J5" s="68">
        <v>0</v>
      </c>
      <c r="K5" s="26">
        <f>RANK(J5,$J$5:$J$13,1)</f>
        <v>1</v>
      </c>
      <c r="L5" s="158">
        <f>RANK(M5,$M$5:$M$13,1)</f>
        <v>8</v>
      </c>
      <c r="M5" s="8">
        <f>H5+K5</f>
        <v>9</v>
      </c>
    </row>
    <row r="6" spans="1:13" ht="15">
      <c r="A6" s="72" t="s">
        <v>114</v>
      </c>
      <c r="B6" s="141">
        <v>0</v>
      </c>
      <c r="C6" s="140">
        <v>1638.8</v>
      </c>
      <c r="D6" s="52">
        <f aca="true" t="shared" si="0" ref="D6:D36">B6/C6</f>
        <v>0</v>
      </c>
      <c r="E6" s="196">
        <v>0</v>
      </c>
      <c r="F6" s="196">
        <f>'исполн.дох.'!D6</f>
        <v>474.72</v>
      </c>
      <c r="G6" s="52">
        <f aca="true" t="shared" si="1" ref="G6:G53">E6/F6</f>
        <v>0</v>
      </c>
      <c r="H6" s="51">
        <f aca="true" t="shared" si="2" ref="H6:H13">RANK(G6,$G$5:$G$13,1)</f>
        <v>1</v>
      </c>
      <c r="I6" s="151">
        <f aca="true" t="shared" si="3" ref="I6:I53">E6-B6</f>
        <v>0</v>
      </c>
      <c r="J6" s="68">
        <v>0</v>
      </c>
      <c r="K6" s="26">
        <f aca="true" t="shared" si="4" ref="K6:K52">RANK(J6,$J$5:$J$13,1)</f>
        <v>1</v>
      </c>
      <c r="L6" s="158">
        <f aca="true" t="shared" si="5" ref="L6:L52">RANK(M6,$M$5:$M$13,1)</f>
        <v>1</v>
      </c>
      <c r="M6" s="8">
        <f aca="true" t="shared" si="6" ref="M6:M52">H6+K6</f>
        <v>2</v>
      </c>
    </row>
    <row r="7" spans="1:13" ht="15">
      <c r="A7" s="72" t="s">
        <v>115</v>
      </c>
      <c r="B7" s="141">
        <v>0</v>
      </c>
      <c r="C7" s="140">
        <v>1438.4</v>
      </c>
      <c r="D7" s="52">
        <f t="shared" si="0"/>
        <v>0</v>
      </c>
      <c r="E7" s="196">
        <v>0</v>
      </c>
      <c r="F7" s="196">
        <f>'исполн.дох.'!D7</f>
        <v>539.91</v>
      </c>
      <c r="G7" s="52">
        <f t="shared" si="1"/>
        <v>0</v>
      </c>
      <c r="H7" s="51">
        <f t="shared" si="2"/>
        <v>1</v>
      </c>
      <c r="I7" s="151">
        <f t="shared" si="3"/>
        <v>0</v>
      </c>
      <c r="J7" s="68">
        <v>0</v>
      </c>
      <c r="K7" s="26">
        <f t="shared" si="4"/>
        <v>1</v>
      </c>
      <c r="L7" s="158">
        <f t="shared" si="5"/>
        <v>1</v>
      </c>
      <c r="M7" s="8">
        <f t="shared" si="6"/>
        <v>2</v>
      </c>
    </row>
    <row r="8" spans="1:13" ht="15">
      <c r="A8" s="72" t="s">
        <v>116</v>
      </c>
      <c r="B8" s="141">
        <v>0</v>
      </c>
      <c r="C8" s="140">
        <v>4599.1</v>
      </c>
      <c r="D8" s="52">
        <f t="shared" si="0"/>
        <v>0</v>
      </c>
      <c r="E8" s="196">
        <v>1.5</v>
      </c>
      <c r="F8" s="196">
        <f>'исполн.дох.'!D8</f>
        <v>2270.23</v>
      </c>
      <c r="G8" s="52">
        <f t="shared" si="1"/>
        <v>0.0006607260057351017</v>
      </c>
      <c r="H8" s="51">
        <f t="shared" si="2"/>
        <v>9</v>
      </c>
      <c r="I8" s="151">
        <f t="shared" si="3"/>
        <v>1.5</v>
      </c>
      <c r="J8" s="68">
        <v>0</v>
      </c>
      <c r="K8" s="26">
        <f t="shared" si="4"/>
        <v>1</v>
      </c>
      <c r="L8" s="158">
        <f t="shared" si="5"/>
        <v>9</v>
      </c>
      <c r="M8" s="8">
        <f t="shared" si="6"/>
        <v>10</v>
      </c>
    </row>
    <row r="9" spans="1:13" ht="15">
      <c r="A9" s="72" t="s">
        <v>117</v>
      </c>
      <c r="B9" s="141">
        <v>0</v>
      </c>
      <c r="C9" s="140">
        <v>2336.1</v>
      </c>
      <c r="D9" s="52">
        <f t="shared" si="0"/>
        <v>0</v>
      </c>
      <c r="E9" s="196">
        <v>0</v>
      </c>
      <c r="F9" s="196">
        <f>'исполн.дох.'!D9</f>
        <v>670.97</v>
      </c>
      <c r="G9" s="52">
        <f t="shared" si="1"/>
        <v>0</v>
      </c>
      <c r="H9" s="51">
        <f t="shared" si="2"/>
        <v>1</v>
      </c>
      <c r="I9" s="151">
        <f t="shared" si="3"/>
        <v>0</v>
      </c>
      <c r="J9" s="68">
        <v>0</v>
      </c>
      <c r="K9" s="26">
        <f t="shared" si="4"/>
        <v>1</v>
      </c>
      <c r="L9" s="158">
        <f t="shared" si="5"/>
        <v>1</v>
      </c>
      <c r="M9" s="8">
        <f t="shared" si="6"/>
        <v>2</v>
      </c>
    </row>
    <row r="10" spans="1:13" ht="15">
      <c r="A10" s="72" t="s">
        <v>118</v>
      </c>
      <c r="B10" s="141">
        <v>0</v>
      </c>
      <c r="C10" s="140">
        <v>6054.7</v>
      </c>
      <c r="D10" s="52">
        <f t="shared" si="0"/>
        <v>0</v>
      </c>
      <c r="E10" s="196">
        <v>0</v>
      </c>
      <c r="F10" s="196">
        <f>'исполн.дох.'!D10</f>
        <v>1033.56</v>
      </c>
      <c r="G10" s="52">
        <f t="shared" si="1"/>
        <v>0</v>
      </c>
      <c r="H10" s="51">
        <f t="shared" si="2"/>
        <v>1</v>
      </c>
      <c r="I10" s="151">
        <f t="shared" si="3"/>
        <v>0</v>
      </c>
      <c r="J10" s="68">
        <v>0</v>
      </c>
      <c r="K10" s="26">
        <f t="shared" si="4"/>
        <v>1</v>
      </c>
      <c r="L10" s="158">
        <f t="shared" si="5"/>
        <v>1</v>
      </c>
      <c r="M10" s="8">
        <f t="shared" si="6"/>
        <v>2</v>
      </c>
    </row>
    <row r="11" spans="1:13" ht="15">
      <c r="A11" s="72" t="s">
        <v>119</v>
      </c>
      <c r="B11" s="141">
        <v>0</v>
      </c>
      <c r="C11" s="140">
        <v>1921.5</v>
      </c>
      <c r="D11" s="52">
        <f t="shared" si="0"/>
        <v>0</v>
      </c>
      <c r="E11" s="196">
        <v>0</v>
      </c>
      <c r="F11" s="196">
        <f>'исполн.дох.'!D11</f>
        <v>259.31</v>
      </c>
      <c r="G11" s="52">
        <f t="shared" si="1"/>
        <v>0</v>
      </c>
      <c r="H11" s="51">
        <f t="shared" si="2"/>
        <v>1</v>
      </c>
      <c r="I11" s="151">
        <f t="shared" si="3"/>
        <v>0</v>
      </c>
      <c r="J11" s="68">
        <v>0</v>
      </c>
      <c r="K11" s="26">
        <f t="shared" si="4"/>
        <v>1</v>
      </c>
      <c r="L11" s="158">
        <f t="shared" si="5"/>
        <v>1</v>
      </c>
      <c r="M11" s="8">
        <f t="shared" si="6"/>
        <v>2</v>
      </c>
    </row>
    <row r="12" spans="1:13" ht="15">
      <c r="A12" s="72" t="s">
        <v>120</v>
      </c>
      <c r="B12" s="141">
        <v>0</v>
      </c>
      <c r="C12" s="140">
        <v>2780.9</v>
      </c>
      <c r="D12" s="52">
        <f t="shared" si="0"/>
        <v>0</v>
      </c>
      <c r="E12" s="196">
        <v>0</v>
      </c>
      <c r="F12" s="196">
        <f>'исполн.дох.'!D12</f>
        <v>931.47</v>
      </c>
      <c r="G12" s="52">
        <f t="shared" si="1"/>
        <v>0</v>
      </c>
      <c r="H12" s="51">
        <f t="shared" si="2"/>
        <v>1</v>
      </c>
      <c r="I12" s="151">
        <f t="shared" si="3"/>
        <v>0</v>
      </c>
      <c r="J12" s="68">
        <v>0</v>
      </c>
      <c r="K12" s="26">
        <f t="shared" si="4"/>
        <v>1</v>
      </c>
      <c r="L12" s="158">
        <f t="shared" si="5"/>
        <v>1</v>
      </c>
      <c r="M12" s="8">
        <f t="shared" si="6"/>
        <v>2</v>
      </c>
    </row>
    <row r="13" spans="1:13" ht="15.75" thickBot="1">
      <c r="A13" s="81" t="s">
        <v>121</v>
      </c>
      <c r="B13" s="141">
        <v>0</v>
      </c>
      <c r="C13" s="140">
        <v>3021.5</v>
      </c>
      <c r="D13" s="52">
        <f t="shared" si="0"/>
        <v>0</v>
      </c>
      <c r="E13" s="196">
        <v>0</v>
      </c>
      <c r="F13" s="196">
        <f>'исполн.дох.'!D13</f>
        <v>988.01</v>
      </c>
      <c r="G13" s="52">
        <f t="shared" si="1"/>
        <v>0</v>
      </c>
      <c r="H13" s="51">
        <f t="shared" si="2"/>
        <v>1</v>
      </c>
      <c r="I13" s="151">
        <f t="shared" si="3"/>
        <v>0</v>
      </c>
      <c r="J13" s="68">
        <v>0</v>
      </c>
      <c r="K13" s="26">
        <f t="shared" si="4"/>
        <v>1</v>
      </c>
      <c r="L13" s="158">
        <f t="shared" si="5"/>
        <v>1</v>
      </c>
      <c r="M13" s="8">
        <f t="shared" si="6"/>
        <v>2</v>
      </c>
    </row>
    <row r="14" spans="1:13" ht="15" hidden="1">
      <c r="A14" s="16" t="s">
        <v>48</v>
      </c>
      <c r="B14" s="141">
        <f>28778.1</f>
        <v>28778.1</v>
      </c>
      <c r="C14" s="140">
        <v>511419.46619</v>
      </c>
      <c r="D14" s="52">
        <f t="shared" si="0"/>
        <v>0.0562710297564397</v>
      </c>
      <c r="E14" s="196">
        <f>36878.5-36876.5</f>
        <v>2</v>
      </c>
      <c r="F14" s="196">
        <f>'исполн.дох.'!D14</f>
        <v>316836.27647999994</v>
      </c>
      <c r="G14" s="52">
        <f t="shared" si="1"/>
        <v>6.312408484974253E-06</v>
      </c>
      <c r="H14" s="51">
        <f aca="true" t="shared" si="7" ref="H14:H52">RANK(G14,$G$5:$G$52,1)</f>
        <v>10</v>
      </c>
      <c r="I14" s="151">
        <f t="shared" si="3"/>
        <v>-28776.1</v>
      </c>
      <c r="J14" s="68">
        <f aca="true" t="shared" si="8" ref="J14:J52">E14/B14</f>
        <v>6.949729134306991E-05</v>
      </c>
      <c r="K14" s="26" t="e">
        <f t="shared" si="4"/>
        <v>#N/A</v>
      </c>
      <c r="L14" s="26" t="e">
        <f t="shared" si="5"/>
        <v>#N/A</v>
      </c>
      <c r="M14" s="8" t="e">
        <f t="shared" si="6"/>
        <v>#N/A</v>
      </c>
    </row>
    <row r="15" spans="1:13" ht="15" hidden="1">
      <c r="A15" s="16" t="s">
        <v>94</v>
      </c>
      <c r="B15" s="141">
        <v>88.1</v>
      </c>
      <c r="C15" s="140">
        <v>1214063.34121</v>
      </c>
      <c r="D15" s="52">
        <f t="shared" si="0"/>
        <v>7.256623028597079E-05</v>
      </c>
      <c r="E15" s="196">
        <v>235.4</v>
      </c>
      <c r="F15" s="196">
        <f>'исполн.дох.'!D15</f>
        <v>665043.7430499999</v>
      </c>
      <c r="G15" s="52">
        <f t="shared" si="1"/>
        <v>0.000353961679152738</v>
      </c>
      <c r="H15" s="51">
        <f t="shared" si="7"/>
        <v>29</v>
      </c>
      <c r="I15" s="151">
        <f t="shared" si="3"/>
        <v>147.3</v>
      </c>
      <c r="J15" s="68">
        <f t="shared" si="8"/>
        <v>2.671963677639047</v>
      </c>
      <c r="K15" s="26" t="e">
        <f t="shared" si="4"/>
        <v>#N/A</v>
      </c>
      <c r="L15" s="26" t="e">
        <f t="shared" si="5"/>
        <v>#N/A</v>
      </c>
      <c r="M15" s="8" t="e">
        <f t="shared" si="6"/>
        <v>#N/A</v>
      </c>
    </row>
    <row r="16" spans="1:13" ht="15" hidden="1">
      <c r="A16" s="16" t="s">
        <v>50</v>
      </c>
      <c r="B16" s="141">
        <v>251.2</v>
      </c>
      <c r="C16" s="140">
        <v>1141032.80248</v>
      </c>
      <c r="D16" s="52">
        <f t="shared" si="0"/>
        <v>0.0002201514272455835</v>
      </c>
      <c r="E16" s="196">
        <v>35.9</v>
      </c>
      <c r="F16" s="196">
        <f>'исполн.дох.'!D16</f>
        <v>552233.62504</v>
      </c>
      <c r="G16" s="52">
        <f t="shared" si="1"/>
        <v>6.500871799937871E-05</v>
      </c>
      <c r="H16" s="51">
        <f t="shared" si="7"/>
        <v>18</v>
      </c>
      <c r="I16" s="151">
        <f t="shared" si="3"/>
        <v>-215.29999999999998</v>
      </c>
      <c r="J16" s="68">
        <f t="shared" si="8"/>
        <v>0.1429140127388535</v>
      </c>
      <c r="K16" s="26" t="e">
        <f t="shared" si="4"/>
        <v>#N/A</v>
      </c>
      <c r="L16" s="26" t="e">
        <f t="shared" si="5"/>
        <v>#N/A</v>
      </c>
      <c r="M16" s="8" t="e">
        <f t="shared" si="6"/>
        <v>#N/A</v>
      </c>
    </row>
    <row r="17" spans="1:13" ht="15" hidden="1">
      <c r="A17" s="16" t="s">
        <v>51</v>
      </c>
      <c r="B17" s="141">
        <v>93.7</v>
      </c>
      <c r="C17" s="140">
        <v>574394.90051</v>
      </c>
      <c r="D17" s="52">
        <f t="shared" si="0"/>
        <v>0.00016312818918971014</v>
      </c>
      <c r="E17" s="196">
        <v>1.9</v>
      </c>
      <c r="F17" s="196">
        <f>'исполн.дох.'!D17</f>
        <v>332283.51246000006</v>
      </c>
      <c r="G17" s="52">
        <f t="shared" si="1"/>
        <v>5.7180086545182406E-06</v>
      </c>
      <c r="H17" s="51">
        <f t="shared" si="7"/>
        <v>9</v>
      </c>
      <c r="I17" s="151">
        <f t="shared" si="3"/>
        <v>-91.8</v>
      </c>
      <c r="J17" s="68">
        <f t="shared" si="8"/>
        <v>0.020277481323372464</v>
      </c>
      <c r="K17" s="26" t="e">
        <f t="shared" si="4"/>
        <v>#N/A</v>
      </c>
      <c r="L17" s="26" t="e">
        <f t="shared" si="5"/>
        <v>#N/A</v>
      </c>
      <c r="M17" s="8" t="e">
        <f t="shared" si="6"/>
        <v>#N/A</v>
      </c>
    </row>
    <row r="18" spans="1:13" ht="15" hidden="1">
      <c r="A18" s="16" t="s">
        <v>52</v>
      </c>
      <c r="B18" s="141">
        <v>3.1</v>
      </c>
      <c r="C18" s="140">
        <v>133744.96646</v>
      </c>
      <c r="D18" s="52">
        <f t="shared" si="0"/>
        <v>2.3178442389659113E-05</v>
      </c>
      <c r="E18" s="196">
        <v>25.6</v>
      </c>
      <c r="F18" s="196">
        <f>'исполн.дох.'!D18</f>
        <v>71680.63815</v>
      </c>
      <c r="G18" s="52">
        <f t="shared" si="1"/>
        <v>0.00035713967761320776</v>
      </c>
      <c r="H18" s="51">
        <f t="shared" si="7"/>
        <v>30</v>
      </c>
      <c r="I18" s="151">
        <f t="shared" si="3"/>
        <v>22.5</v>
      </c>
      <c r="J18" s="68">
        <f t="shared" si="8"/>
        <v>8.258064516129032</v>
      </c>
      <c r="K18" s="26" t="e">
        <f t="shared" si="4"/>
        <v>#N/A</v>
      </c>
      <c r="L18" s="26" t="e">
        <f t="shared" si="5"/>
        <v>#N/A</v>
      </c>
      <c r="M18" s="8" t="e">
        <f t="shared" si="6"/>
        <v>#N/A</v>
      </c>
    </row>
    <row r="19" spans="1:13" ht="15" hidden="1">
      <c r="A19" s="16" t="s">
        <v>53</v>
      </c>
      <c r="B19" s="141">
        <v>59.5</v>
      </c>
      <c r="C19" s="140">
        <v>78880.03438</v>
      </c>
      <c r="D19" s="52">
        <f t="shared" si="0"/>
        <v>0.0007543100160601122</v>
      </c>
      <c r="E19" s="196">
        <v>29.1</v>
      </c>
      <c r="F19" s="196">
        <f>'исполн.дох.'!D19</f>
        <v>40589.64579</v>
      </c>
      <c r="G19" s="52">
        <f t="shared" si="1"/>
        <v>0.0007169316073994742</v>
      </c>
      <c r="H19" s="51">
        <f t="shared" si="7"/>
        <v>39</v>
      </c>
      <c r="I19" s="151">
        <f t="shared" si="3"/>
        <v>-30.4</v>
      </c>
      <c r="J19" s="68">
        <f t="shared" si="8"/>
        <v>0.4890756302521009</v>
      </c>
      <c r="K19" s="26" t="e">
        <f t="shared" si="4"/>
        <v>#N/A</v>
      </c>
      <c r="L19" s="26" t="e">
        <f t="shared" si="5"/>
        <v>#N/A</v>
      </c>
      <c r="M19" s="8" t="e">
        <f t="shared" si="6"/>
        <v>#N/A</v>
      </c>
    </row>
    <row r="20" spans="1:13" ht="15" hidden="1">
      <c r="A20" s="16" t="s">
        <v>95</v>
      </c>
      <c r="B20" s="141">
        <v>131.6</v>
      </c>
      <c r="C20" s="140">
        <v>56561.638880000006</v>
      </c>
      <c r="D20" s="52">
        <f t="shared" si="0"/>
        <v>0.0023266652559201795</v>
      </c>
      <c r="E20" s="196">
        <v>7.5</v>
      </c>
      <c r="F20" s="196">
        <f>'исполн.дох.'!D20</f>
        <v>27485.13019</v>
      </c>
      <c r="G20" s="52">
        <f t="shared" si="1"/>
        <v>0.00027287482170008963</v>
      </c>
      <c r="H20" s="51">
        <f t="shared" si="7"/>
        <v>26</v>
      </c>
      <c r="I20" s="151">
        <f t="shared" si="3"/>
        <v>-124.1</v>
      </c>
      <c r="J20" s="68">
        <f t="shared" si="8"/>
        <v>0.056990881458966566</v>
      </c>
      <c r="K20" s="26" t="e">
        <f t="shared" si="4"/>
        <v>#N/A</v>
      </c>
      <c r="L20" s="26" t="e">
        <f t="shared" si="5"/>
        <v>#N/A</v>
      </c>
      <c r="M20" s="8" t="e">
        <f t="shared" si="6"/>
        <v>#N/A</v>
      </c>
    </row>
    <row r="21" spans="1:13" ht="15" hidden="1">
      <c r="A21" s="16" t="s">
        <v>55</v>
      </c>
      <c r="B21" s="141">
        <v>102.6</v>
      </c>
      <c r="C21" s="140">
        <v>209822.53725999998</v>
      </c>
      <c r="D21" s="52">
        <f t="shared" si="0"/>
        <v>0.0004889846502659721</v>
      </c>
      <c r="E21" s="196">
        <v>39.2</v>
      </c>
      <c r="F21" s="196">
        <f>'исполн.дох.'!D21</f>
        <v>125704.95425999998</v>
      </c>
      <c r="G21" s="52">
        <f t="shared" si="1"/>
        <v>0.0003118413290133439</v>
      </c>
      <c r="H21" s="51">
        <f t="shared" si="7"/>
        <v>27</v>
      </c>
      <c r="I21" s="151">
        <f t="shared" si="3"/>
        <v>-63.39999999999999</v>
      </c>
      <c r="J21" s="68">
        <f t="shared" si="8"/>
        <v>0.38206627680311894</v>
      </c>
      <c r="K21" s="26" t="e">
        <f t="shared" si="4"/>
        <v>#N/A</v>
      </c>
      <c r="L21" s="26" t="e">
        <f t="shared" si="5"/>
        <v>#N/A</v>
      </c>
      <c r="M21" s="8" t="e">
        <f t="shared" si="6"/>
        <v>#N/A</v>
      </c>
    </row>
    <row r="22" spans="1:13" ht="15" hidden="1">
      <c r="A22" s="16" t="s">
        <v>56</v>
      </c>
      <c r="B22" s="141">
        <v>443.5</v>
      </c>
      <c r="C22" s="140">
        <v>186254.58475</v>
      </c>
      <c r="D22" s="52">
        <f t="shared" si="0"/>
        <v>0.0023811494390609893</v>
      </c>
      <c r="E22" s="196">
        <v>1.7</v>
      </c>
      <c r="F22" s="196">
        <f>'исполн.дох.'!D22</f>
        <v>111046.47119</v>
      </c>
      <c r="G22" s="52">
        <f t="shared" si="1"/>
        <v>1.5308906098342448E-05</v>
      </c>
      <c r="H22" s="51">
        <f t="shared" si="7"/>
        <v>14</v>
      </c>
      <c r="I22" s="151">
        <f t="shared" si="3"/>
        <v>-441.8</v>
      </c>
      <c r="J22" s="68">
        <f t="shared" si="8"/>
        <v>0.0038331454340473506</v>
      </c>
      <c r="K22" s="26" t="e">
        <f t="shared" si="4"/>
        <v>#N/A</v>
      </c>
      <c r="L22" s="26" t="e">
        <f t="shared" si="5"/>
        <v>#N/A</v>
      </c>
      <c r="M22" s="8" t="e">
        <f t="shared" si="6"/>
        <v>#N/A</v>
      </c>
    </row>
    <row r="23" spans="1:13" ht="15" hidden="1">
      <c r="A23" s="16" t="s">
        <v>57</v>
      </c>
      <c r="B23" s="141">
        <v>3.9</v>
      </c>
      <c r="C23" s="140">
        <v>43396.728259999996</v>
      </c>
      <c r="D23" s="52">
        <f t="shared" si="0"/>
        <v>8.986852595509466E-05</v>
      </c>
      <c r="E23" s="196">
        <v>14.2</v>
      </c>
      <c r="F23" s="196">
        <f>'исполн.дох.'!D23</f>
        <v>28311.89479</v>
      </c>
      <c r="G23" s="52">
        <f t="shared" si="1"/>
        <v>0.0005015559751590896</v>
      </c>
      <c r="H23" s="51">
        <f t="shared" si="7"/>
        <v>34</v>
      </c>
      <c r="I23" s="151">
        <f t="shared" si="3"/>
        <v>10.299999999999999</v>
      </c>
      <c r="J23" s="68">
        <f t="shared" si="8"/>
        <v>3.641025641025641</v>
      </c>
      <c r="K23" s="26" t="e">
        <f t="shared" si="4"/>
        <v>#N/A</v>
      </c>
      <c r="L23" s="26" t="e">
        <f t="shared" si="5"/>
        <v>#N/A</v>
      </c>
      <c r="M23" s="8" t="e">
        <f t="shared" si="6"/>
        <v>#N/A</v>
      </c>
    </row>
    <row r="24" spans="1:13" ht="15" hidden="1">
      <c r="A24" s="16" t="s">
        <v>58</v>
      </c>
      <c r="B24" s="141">
        <v>446</v>
      </c>
      <c r="C24" s="140">
        <v>73661.52011</v>
      </c>
      <c r="D24" s="52">
        <f t="shared" si="0"/>
        <v>0.006054721642099982</v>
      </c>
      <c r="E24" s="196">
        <v>307.2</v>
      </c>
      <c r="F24" s="196">
        <f>'исполн.дох.'!D24</f>
        <v>33798.9939</v>
      </c>
      <c r="G24" s="52">
        <f t="shared" si="1"/>
        <v>0.009089027942929389</v>
      </c>
      <c r="H24" s="51">
        <f t="shared" si="7"/>
        <v>47</v>
      </c>
      <c r="I24" s="151">
        <f t="shared" si="3"/>
        <v>-138.8</v>
      </c>
      <c r="J24" s="68">
        <f t="shared" si="8"/>
        <v>0.6887892376681614</v>
      </c>
      <c r="K24" s="26" t="e">
        <f t="shared" si="4"/>
        <v>#N/A</v>
      </c>
      <c r="L24" s="26" t="e">
        <f t="shared" si="5"/>
        <v>#N/A</v>
      </c>
      <c r="M24" s="8" t="e">
        <f t="shared" si="6"/>
        <v>#N/A</v>
      </c>
    </row>
    <row r="25" spans="1:13" ht="15" hidden="1">
      <c r="A25" s="16" t="s">
        <v>59</v>
      </c>
      <c r="B25" s="141">
        <v>39.3</v>
      </c>
      <c r="C25" s="140">
        <v>89504.17711</v>
      </c>
      <c r="D25" s="52">
        <f t="shared" si="0"/>
        <v>0.0004390856524126307</v>
      </c>
      <c r="E25" s="196">
        <v>23.7</v>
      </c>
      <c r="F25" s="196">
        <f>'исполн.дох.'!D25</f>
        <v>45653.12087</v>
      </c>
      <c r="G25" s="52">
        <f t="shared" si="1"/>
        <v>0.0005191320888551556</v>
      </c>
      <c r="H25" s="51">
        <f t="shared" si="7"/>
        <v>35</v>
      </c>
      <c r="I25" s="151">
        <f t="shared" si="3"/>
        <v>-15.599999999999998</v>
      </c>
      <c r="J25" s="68">
        <f t="shared" si="8"/>
        <v>0.6030534351145038</v>
      </c>
      <c r="K25" s="26" t="e">
        <f t="shared" si="4"/>
        <v>#N/A</v>
      </c>
      <c r="L25" s="26" t="e">
        <f t="shared" si="5"/>
        <v>#N/A</v>
      </c>
      <c r="M25" s="8" t="e">
        <f t="shared" si="6"/>
        <v>#N/A</v>
      </c>
    </row>
    <row r="26" spans="1:13" ht="15" hidden="1">
      <c r="A26" s="16" t="s">
        <v>60</v>
      </c>
      <c r="B26" s="141">
        <v>68.2</v>
      </c>
      <c r="C26" s="140">
        <v>47368.478050000005</v>
      </c>
      <c r="D26" s="52">
        <f t="shared" si="0"/>
        <v>0.0014397760453272574</v>
      </c>
      <c r="E26" s="196">
        <v>0</v>
      </c>
      <c r="F26" s="196">
        <f>'исполн.дох.'!D26</f>
        <v>32926.35688</v>
      </c>
      <c r="G26" s="52">
        <f t="shared" si="1"/>
        <v>0</v>
      </c>
      <c r="H26" s="94">
        <f t="shared" si="7"/>
        <v>1</v>
      </c>
      <c r="I26" s="151">
        <f t="shared" si="3"/>
        <v>-68.2</v>
      </c>
      <c r="J26" s="68">
        <f t="shared" si="8"/>
        <v>0</v>
      </c>
      <c r="K26" s="26">
        <f t="shared" si="4"/>
        <v>1</v>
      </c>
      <c r="L26" s="26">
        <f t="shared" si="5"/>
        <v>1</v>
      </c>
      <c r="M26" s="8">
        <f t="shared" si="6"/>
        <v>2</v>
      </c>
    </row>
    <row r="27" spans="1:13" ht="15" hidden="1">
      <c r="A27" s="16" t="s">
        <v>61</v>
      </c>
      <c r="B27" s="141">
        <v>40.3</v>
      </c>
      <c r="C27" s="140">
        <v>210976.54976</v>
      </c>
      <c r="D27" s="52">
        <f t="shared" si="0"/>
        <v>0.00019101648996461433</v>
      </c>
      <c r="E27" s="196">
        <v>16.2</v>
      </c>
      <c r="F27" s="196">
        <f>'исполн.дох.'!D27</f>
        <v>125544.57602</v>
      </c>
      <c r="G27" s="52">
        <f t="shared" si="1"/>
        <v>0.00012903783272500153</v>
      </c>
      <c r="H27" s="51">
        <f t="shared" si="7"/>
        <v>21</v>
      </c>
      <c r="I27" s="151">
        <f t="shared" si="3"/>
        <v>-24.099999999999998</v>
      </c>
      <c r="J27" s="68">
        <f t="shared" si="8"/>
        <v>0.40198511166253104</v>
      </c>
      <c r="K27" s="26" t="e">
        <f t="shared" si="4"/>
        <v>#N/A</v>
      </c>
      <c r="L27" s="26" t="e">
        <f t="shared" si="5"/>
        <v>#N/A</v>
      </c>
      <c r="M27" s="8" t="e">
        <f t="shared" si="6"/>
        <v>#N/A</v>
      </c>
    </row>
    <row r="28" spans="1:13" ht="15" hidden="1">
      <c r="A28" s="16" t="s">
        <v>62</v>
      </c>
      <c r="B28" s="141">
        <v>35.9</v>
      </c>
      <c r="C28" s="140">
        <v>253586.65025</v>
      </c>
      <c r="D28" s="52">
        <f t="shared" si="0"/>
        <v>0.00014156896652330774</v>
      </c>
      <c r="E28" s="196">
        <v>14.4</v>
      </c>
      <c r="F28" s="196">
        <f>'исполн.дох.'!D28</f>
        <v>169989.43279000002</v>
      </c>
      <c r="G28" s="52">
        <f t="shared" si="1"/>
        <v>8.471114800288403E-05</v>
      </c>
      <c r="H28" s="51">
        <f t="shared" si="7"/>
        <v>19</v>
      </c>
      <c r="I28" s="151">
        <f t="shared" si="3"/>
        <v>-21.5</v>
      </c>
      <c r="J28" s="68">
        <f t="shared" si="8"/>
        <v>0.40111420612813375</v>
      </c>
      <c r="K28" s="26" t="e">
        <f t="shared" si="4"/>
        <v>#N/A</v>
      </c>
      <c r="L28" s="26" t="e">
        <f t="shared" si="5"/>
        <v>#N/A</v>
      </c>
      <c r="M28" s="8" t="e">
        <f t="shared" si="6"/>
        <v>#N/A</v>
      </c>
    </row>
    <row r="29" spans="1:13" ht="15" hidden="1">
      <c r="A29" s="16" t="s">
        <v>63</v>
      </c>
      <c r="B29" s="141">
        <v>61</v>
      </c>
      <c r="C29" s="140">
        <v>197407.75891</v>
      </c>
      <c r="D29" s="52">
        <f t="shared" si="0"/>
        <v>0.0003090050783050045</v>
      </c>
      <c r="E29" s="196">
        <v>22.1</v>
      </c>
      <c r="F29" s="196">
        <f>'исполн.дох.'!D29</f>
        <v>85644.47428</v>
      </c>
      <c r="G29" s="52">
        <f t="shared" si="1"/>
        <v>0.000258043501180798</v>
      </c>
      <c r="H29" s="51">
        <f t="shared" si="7"/>
        <v>24</v>
      </c>
      <c r="I29" s="151">
        <f t="shared" si="3"/>
        <v>-38.9</v>
      </c>
      <c r="J29" s="68">
        <f t="shared" si="8"/>
        <v>0.36229508196721316</v>
      </c>
      <c r="K29" s="26" t="e">
        <f t="shared" si="4"/>
        <v>#N/A</v>
      </c>
      <c r="L29" s="26" t="e">
        <f t="shared" si="5"/>
        <v>#N/A</v>
      </c>
      <c r="M29" s="8" t="e">
        <f t="shared" si="6"/>
        <v>#N/A</v>
      </c>
    </row>
    <row r="30" spans="1:13" ht="15" hidden="1">
      <c r="A30" s="16" t="s">
        <v>64</v>
      </c>
      <c r="B30" s="141">
        <v>17.3</v>
      </c>
      <c r="C30" s="140">
        <v>314522.30388</v>
      </c>
      <c r="D30" s="52">
        <f t="shared" si="0"/>
        <v>5.500404831894047E-05</v>
      </c>
      <c r="E30" s="196">
        <v>24.3</v>
      </c>
      <c r="F30" s="196">
        <f>'исполн.дох.'!D30</f>
        <v>126258.45865</v>
      </c>
      <c r="G30" s="52">
        <f t="shared" si="1"/>
        <v>0.00019246235269956705</v>
      </c>
      <c r="H30" s="51">
        <f t="shared" si="7"/>
        <v>23</v>
      </c>
      <c r="I30" s="151">
        <f t="shared" si="3"/>
        <v>7</v>
      </c>
      <c r="J30" s="68">
        <f t="shared" si="8"/>
        <v>1.4046242774566473</v>
      </c>
      <c r="K30" s="26" t="e">
        <f t="shared" si="4"/>
        <v>#N/A</v>
      </c>
      <c r="L30" s="26" t="e">
        <f t="shared" si="5"/>
        <v>#N/A</v>
      </c>
      <c r="M30" s="8" t="e">
        <f t="shared" si="6"/>
        <v>#N/A</v>
      </c>
    </row>
    <row r="31" spans="1:13" ht="15" hidden="1">
      <c r="A31" s="16" t="s">
        <v>65</v>
      </c>
      <c r="B31" s="141">
        <v>137.2</v>
      </c>
      <c r="C31" s="140">
        <v>190607.52513</v>
      </c>
      <c r="D31" s="52">
        <f t="shared" si="0"/>
        <v>0.0007198036903654539</v>
      </c>
      <c r="E31" s="196">
        <v>13.5</v>
      </c>
      <c r="F31" s="196">
        <f>'исполн.дох.'!D31</f>
        <v>99127.94919</v>
      </c>
      <c r="G31" s="52">
        <f t="shared" si="1"/>
        <v>0.00013618762528945646</v>
      </c>
      <c r="H31" s="51">
        <f t="shared" si="7"/>
        <v>22</v>
      </c>
      <c r="I31" s="151">
        <f t="shared" si="3"/>
        <v>-123.69999999999999</v>
      </c>
      <c r="J31" s="68">
        <f t="shared" si="8"/>
        <v>0.09839650145772595</v>
      </c>
      <c r="K31" s="26" t="e">
        <f t="shared" si="4"/>
        <v>#N/A</v>
      </c>
      <c r="L31" s="26" t="e">
        <f t="shared" si="5"/>
        <v>#N/A</v>
      </c>
      <c r="M31" s="8" t="e">
        <f t="shared" si="6"/>
        <v>#N/A</v>
      </c>
    </row>
    <row r="32" spans="1:13" ht="15" hidden="1">
      <c r="A32" s="16" t="s">
        <v>66</v>
      </c>
      <c r="B32" s="141">
        <v>231</v>
      </c>
      <c r="C32" s="140">
        <v>263218.90622</v>
      </c>
      <c r="D32" s="52">
        <f t="shared" si="0"/>
        <v>0.0008775965348284244</v>
      </c>
      <c r="E32" s="196">
        <v>2196.7</v>
      </c>
      <c r="F32" s="196">
        <f>'исполн.дох.'!D32</f>
        <v>199528.7784</v>
      </c>
      <c r="G32" s="52">
        <f t="shared" si="1"/>
        <v>0.011009439428312562</v>
      </c>
      <c r="H32" s="51">
        <f t="shared" si="7"/>
        <v>48</v>
      </c>
      <c r="I32" s="151">
        <f t="shared" si="3"/>
        <v>1965.6999999999998</v>
      </c>
      <c r="J32" s="68">
        <f t="shared" si="8"/>
        <v>9.50952380952381</v>
      </c>
      <c r="K32" s="26" t="e">
        <f t="shared" si="4"/>
        <v>#N/A</v>
      </c>
      <c r="L32" s="26" t="e">
        <f t="shared" si="5"/>
        <v>#N/A</v>
      </c>
      <c r="M32" s="8" t="e">
        <f t="shared" si="6"/>
        <v>#N/A</v>
      </c>
    </row>
    <row r="33" spans="1:13" ht="15" hidden="1">
      <c r="A33" s="16" t="s">
        <v>67</v>
      </c>
      <c r="B33" s="141">
        <v>2</v>
      </c>
      <c r="C33" s="140">
        <v>99022.31565</v>
      </c>
      <c r="D33" s="52">
        <f t="shared" si="0"/>
        <v>2.019746747863495E-05</v>
      </c>
      <c r="E33" s="196">
        <v>1.2</v>
      </c>
      <c r="F33" s="196">
        <f>'исполн.дох.'!D33</f>
        <v>70025.38801000001</v>
      </c>
      <c r="G33" s="52">
        <f t="shared" si="1"/>
        <v>1.713664192519195E-05</v>
      </c>
      <c r="H33" s="51">
        <f t="shared" si="7"/>
        <v>15</v>
      </c>
      <c r="I33" s="151">
        <f t="shared" si="3"/>
        <v>-0.8</v>
      </c>
      <c r="J33" s="68">
        <f t="shared" si="8"/>
        <v>0.6</v>
      </c>
      <c r="K33" s="26" t="e">
        <f t="shared" si="4"/>
        <v>#N/A</v>
      </c>
      <c r="L33" s="26" t="e">
        <f t="shared" si="5"/>
        <v>#N/A</v>
      </c>
      <c r="M33" s="8" t="e">
        <f t="shared" si="6"/>
        <v>#N/A</v>
      </c>
    </row>
    <row r="34" spans="1:13" ht="15" hidden="1">
      <c r="A34" s="16" t="s">
        <v>68</v>
      </c>
      <c r="B34" s="141">
        <v>34</v>
      </c>
      <c r="C34" s="140">
        <v>79241.31154</v>
      </c>
      <c r="D34" s="52">
        <f t="shared" si="0"/>
        <v>0.0004290691223963051</v>
      </c>
      <c r="E34" s="196">
        <v>17.8</v>
      </c>
      <c r="F34" s="196">
        <f>'исполн.дох.'!D34</f>
        <v>41349.512670000004</v>
      </c>
      <c r="G34" s="52">
        <f t="shared" si="1"/>
        <v>0.00043047665741691556</v>
      </c>
      <c r="H34" s="51">
        <f t="shared" si="7"/>
        <v>33</v>
      </c>
      <c r="I34" s="151">
        <f t="shared" si="3"/>
        <v>-16.2</v>
      </c>
      <c r="J34" s="68">
        <f t="shared" si="8"/>
        <v>0.5235294117647059</v>
      </c>
      <c r="K34" s="26" t="e">
        <f t="shared" si="4"/>
        <v>#N/A</v>
      </c>
      <c r="L34" s="26" t="e">
        <f t="shared" si="5"/>
        <v>#N/A</v>
      </c>
      <c r="M34" s="8" t="e">
        <f t="shared" si="6"/>
        <v>#N/A</v>
      </c>
    </row>
    <row r="35" spans="1:13" ht="15" hidden="1">
      <c r="A35" s="16" t="s">
        <v>69</v>
      </c>
      <c r="B35" s="141">
        <v>16.2</v>
      </c>
      <c r="C35" s="140">
        <v>151629.41831</v>
      </c>
      <c r="D35" s="52">
        <f t="shared" si="0"/>
        <v>0.000106839425888186</v>
      </c>
      <c r="E35" s="196">
        <v>1.3</v>
      </c>
      <c r="F35" s="196">
        <f>'исполн.дох.'!D35</f>
        <v>86893.80949</v>
      </c>
      <c r="G35" s="52">
        <f t="shared" si="1"/>
        <v>1.4960789584781732E-05</v>
      </c>
      <c r="H35" s="51">
        <f t="shared" si="7"/>
        <v>13</v>
      </c>
      <c r="I35" s="151">
        <f t="shared" si="3"/>
        <v>-14.899999999999999</v>
      </c>
      <c r="J35" s="68">
        <f t="shared" si="8"/>
        <v>0.08024691358024692</v>
      </c>
      <c r="K35" s="26" t="e">
        <f t="shared" si="4"/>
        <v>#N/A</v>
      </c>
      <c r="L35" s="26" t="e">
        <f t="shared" si="5"/>
        <v>#N/A</v>
      </c>
      <c r="M35" s="8" t="e">
        <f t="shared" si="6"/>
        <v>#N/A</v>
      </c>
    </row>
    <row r="36" spans="1:13" ht="15" hidden="1">
      <c r="A36" s="16" t="s">
        <v>70</v>
      </c>
      <c r="B36" s="141">
        <v>1124.7</v>
      </c>
      <c r="C36" s="140">
        <v>883767.3448499999</v>
      </c>
      <c r="D36" s="52">
        <f t="shared" si="0"/>
        <v>0.001272620001807029</v>
      </c>
      <c r="E36" s="196">
        <v>823.5</v>
      </c>
      <c r="F36" s="196">
        <f>'исполн.дох.'!D36</f>
        <v>500562.00269</v>
      </c>
      <c r="G36" s="52">
        <f t="shared" si="1"/>
        <v>0.0016451508416031266</v>
      </c>
      <c r="H36" s="51">
        <f t="shared" si="7"/>
        <v>42</v>
      </c>
      <c r="I36" s="151">
        <f t="shared" si="3"/>
        <v>-301.20000000000005</v>
      </c>
      <c r="J36" s="68">
        <f t="shared" si="8"/>
        <v>0.7321952520672179</v>
      </c>
      <c r="K36" s="26" t="e">
        <f t="shared" si="4"/>
        <v>#N/A</v>
      </c>
      <c r="L36" s="26" t="e">
        <f t="shared" si="5"/>
        <v>#N/A</v>
      </c>
      <c r="M36" s="8" t="e">
        <f t="shared" si="6"/>
        <v>#N/A</v>
      </c>
    </row>
    <row r="37" spans="1:13" ht="15" hidden="1">
      <c r="A37" s="16" t="s">
        <v>71</v>
      </c>
      <c r="B37" s="141">
        <v>13.3</v>
      </c>
      <c r="C37" s="140">
        <v>48426.37290000001</v>
      </c>
      <c r="D37" s="52">
        <f aca="true" t="shared" si="9" ref="D37:D53">B37/C37</f>
        <v>0.0002746437365330741</v>
      </c>
      <c r="E37" s="196">
        <v>8.5</v>
      </c>
      <c r="F37" s="196">
        <f>'исполн.дох.'!D37</f>
        <v>31991.90658</v>
      </c>
      <c r="G37" s="52">
        <f t="shared" si="1"/>
        <v>0.0002656921987048388</v>
      </c>
      <c r="H37" s="51">
        <f t="shared" si="7"/>
        <v>25</v>
      </c>
      <c r="I37" s="151">
        <f t="shared" si="3"/>
        <v>-4.800000000000001</v>
      </c>
      <c r="J37" s="68">
        <f t="shared" si="8"/>
        <v>0.6390977443609023</v>
      </c>
      <c r="K37" s="26" t="e">
        <f t="shared" si="4"/>
        <v>#N/A</v>
      </c>
      <c r="L37" s="26" t="e">
        <f t="shared" si="5"/>
        <v>#N/A</v>
      </c>
      <c r="M37" s="8" t="e">
        <f t="shared" si="6"/>
        <v>#N/A</v>
      </c>
    </row>
    <row r="38" spans="1:13" ht="15" hidden="1">
      <c r="A38" s="16" t="s">
        <v>72</v>
      </c>
      <c r="B38" s="142">
        <v>45</v>
      </c>
      <c r="C38" s="140">
        <v>145726.22245</v>
      </c>
      <c r="D38" s="52">
        <f t="shared" si="9"/>
        <v>0.00030879823303894333</v>
      </c>
      <c r="E38" s="196">
        <v>1.3</v>
      </c>
      <c r="F38" s="196">
        <f>'исполн.дох.'!D38</f>
        <v>88019.85867</v>
      </c>
      <c r="G38" s="52">
        <f t="shared" si="1"/>
        <v>1.476939431218471E-05</v>
      </c>
      <c r="H38" s="51">
        <f t="shared" si="7"/>
        <v>12</v>
      </c>
      <c r="I38" s="151">
        <f t="shared" si="3"/>
        <v>-43.7</v>
      </c>
      <c r="J38" s="68">
        <f t="shared" si="8"/>
        <v>0.02888888888888889</v>
      </c>
      <c r="K38" s="26" t="e">
        <f t="shared" si="4"/>
        <v>#N/A</v>
      </c>
      <c r="L38" s="26" t="e">
        <f t="shared" si="5"/>
        <v>#N/A</v>
      </c>
      <c r="M38" s="8" t="e">
        <f t="shared" si="6"/>
        <v>#N/A</v>
      </c>
    </row>
    <row r="39" spans="1:13" ht="15" hidden="1">
      <c r="A39" s="16" t="s">
        <v>73</v>
      </c>
      <c r="B39" s="141">
        <v>41.1</v>
      </c>
      <c r="C39" s="140">
        <v>79112.59132</v>
      </c>
      <c r="D39" s="52">
        <f t="shared" si="9"/>
        <v>0.0005195127515638556</v>
      </c>
      <c r="E39" s="196">
        <v>17.1</v>
      </c>
      <c r="F39" s="196">
        <f>'исполн.дох.'!D39</f>
        <v>40622.60855</v>
      </c>
      <c r="G39" s="52">
        <f t="shared" si="1"/>
        <v>0.0004209478566338892</v>
      </c>
      <c r="H39" s="51">
        <f t="shared" si="7"/>
        <v>32</v>
      </c>
      <c r="I39" s="151">
        <f t="shared" si="3"/>
        <v>-24</v>
      </c>
      <c r="J39" s="68">
        <f t="shared" si="8"/>
        <v>0.416058394160584</v>
      </c>
      <c r="K39" s="26" t="e">
        <f t="shared" si="4"/>
        <v>#N/A</v>
      </c>
      <c r="L39" s="26" t="e">
        <f t="shared" si="5"/>
        <v>#N/A</v>
      </c>
      <c r="M39" s="8" t="e">
        <f t="shared" si="6"/>
        <v>#N/A</v>
      </c>
    </row>
    <row r="40" spans="1:13" ht="15" hidden="1">
      <c r="A40" s="16" t="s">
        <v>74</v>
      </c>
      <c r="B40" s="141">
        <v>66.6</v>
      </c>
      <c r="C40" s="140">
        <v>175260.97391</v>
      </c>
      <c r="D40" s="52">
        <f t="shared" si="9"/>
        <v>0.0003800047353051936</v>
      </c>
      <c r="E40" s="196">
        <v>50.3</v>
      </c>
      <c r="F40" s="196">
        <f>'исполн.дох.'!D40</f>
        <v>80913.20764000001</v>
      </c>
      <c r="G40" s="52">
        <f t="shared" si="1"/>
        <v>0.0006216537629282397</v>
      </c>
      <c r="H40" s="51">
        <f t="shared" si="7"/>
        <v>37</v>
      </c>
      <c r="I40" s="151">
        <f t="shared" si="3"/>
        <v>-16.299999999999997</v>
      </c>
      <c r="J40" s="68">
        <f t="shared" si="8"/>
        <v>0.7552552552552553</v>
      </c>
      <c r="K40" s="26" t="e">
        <f t="shared" si="4"/>
        <v>#N/A</v>
      </c>
      <c r="L40" s="26" t="e">
        <f t="shared" si="5"/>
        <v>#N/A</v>
      </c>
      <c r="M40" s="8" t="e">
        <f t="shared" si="6"/>
        <v>#N/A</v>
      </c>
    </row>
    <row r="41" spans="1:13" ht="15" hidden="1">
      <c r="A41" s="16" t="s">
        <v>75</v>
      </c>
      <c r="B41" s="141">
        <v>5.3</v>
      </c>
      <c r="C41" s="140">
        <v>68864.77793</v>
      </c>
      <c r="D41" s="52">
        <f t="shared" si="9"/>
        <v>7.696242054809746E-05</v>
      </c>
      <c r="E41" s="196">
        <v>1</v>
      </c>
      <c r="F41" s="196">
        <f>'исполн.дох.'!D41</f>
        <v>28020.02639</v>
      </c>
      <c r="G41" s="52">
        <f t="shared" si="1"/>
        <v>3.568876010612494E-05</v>
      </c>
      <c r="H41" s="51">
        <f t="shared" si="7"/>
        <v>17</v>
      </c>
      <c r="I41" s="151">
        <f t="shared" si="3"/>
        <v>-4.3</v>
      </c>
      <c r="J41" s="68">
        <f t="shared" si="8"/>
        <v>0.18867924528301888</v>
      </c>
      <c r="K41" s="26" t="e">
        <f t="shared" si="4"/>
        <v>#N/A</v>
      </c>
      <c r="L41" s="26" t="e">
        <f t="shared" si="5"/>
        <v>#N/A</v>
      </c>
      <c r="M41" s="8" t="e">
        <f t="shared" si="6"/>
        <v>#N/A</v>
      </c>
    </row>
    <row r="42" spans="1:13" ht="15" hidden="1">
      <c r="A42" s="16" t="s">
        <v>76</v>
      </c>
      <c r="B42" s="141">
        <v>229.4</v>
      </c>
      <c r="C42" s="140">
        <v>112680.75706</v>
      </c>
      <c r="D42" s="52">
        <f t="shared" si="9"/>
        <v>0.002035840066976561</v>
      </c>
      <c r="E42" s="196">
        <v>149.1</v>
      </c>
      <c r="F42" s="196">
        <f>'исполн.дох.'!D42</f>
        <v>47327.997350000005</v>
      </c>
      <c r="G42" s="52">
        <f t="shared" si="1"/>
        <v>0.0031503551459694285</v>
      </c>
      <c r="H42" s="51">
        <f t="shared" si="7"/>
        <v>44</v>
      </c>
      <c r="I42" s="151">
        <f t="shared" si="3"/>
        <v>-80.30000000000001</v>
      </c>
      <c r="J42" s="68">
        <f t="shared" si="8"/>
        <v>0.6499564080209241</v>
      </c>
      <c r="K42" s="26" t="e">
        <f t="shared" si="4"/>
        <v>#N/A</v>
      </c>
      <c r="L42" s="26" t="e">
        <f t="shared" si="5"/>
        <v>#N/A</v>
      </c>
      <c r="M42" s="8" t="e">
        <f t="shared" si="6"/>
        <v>#N/A</v>
      </c>
    </row>
    <row r="43" spans="1:13" ht="15" hidden="1">
      <c r="A43" s="16" t="s">
        <v>77</v>
      </c>
      <c r="B43" s="141">
        <v>275.1</v>
      </c>
      <c r="C43" s="140">
        <v>81147.43744</v>
      </c>
      <c r="D43" s="52">
        <f t="shared" si="9"/>
        <v>0.003390125537894004</v>
      </c>
      <c r="E43" s="196">
        <v>243.4</v>
      </c>
      <c r="F43" s="196">
        <f>'исполн.дох.'!D43</f>
        <v>41609.66272</v>
      </c>
      <c r="G43" s="52">
        <f t="shared" si="1"/>
        <v>0.005849602810719443</v>
      </c>
      <c r="H43" s="51">
        <f t="shared" si="7"/>
        <v>46</v>
      </c>
      <c r="I43" s="151">
        <f t="shared" si="3"/>
        <v>-31.700000000000017</v>
      </c>
      <c r="J43" s="68">
        <f t="shared" si="8"/>
        <v>0.8847691748455107</v>
      </c>
      <c r="K43" s="26" t="e">
        <f t="shared" si="4"/>
        <v>#N/A</v>
      </c>
      <c r="L43" s="26" t="e">
        <f t="shared" si="5"/>
        <v>#N/A</v>
      </c>
      <c r="M43" s="8" t="e">
        <f t="shared" si="6"/>
        <v>#N/A</v>
      </c>
    </row>
    <row r="44" spans="1:13" ht="15" hidden="1">
      <c r="A44" s="16" t="s">
        <v>78</v>
      </c>
      <c r="B44" s="141">
        <v>177.6</v>
      </c>
      <c r="C44" s="140">
        <v>453228.83551999996</v>
      </c>
      <c r="D44" s="52">
        <f t="shared" si="9"/>
        <v>0.000391855032339757</v>
      </c>
      <c r="E44" s="196">
        <v>114.4</v>
      </c>
      <c r="F44" s="196">
        <f>'исполн.дох.'!D44</f>
        <v>273015.39994</v>
      </c>
      <c r="G44" s="52">
        <f t="shared" si="1"/>
        <v>0.0004190239818894519</v>
      </c>
      <c r="H44" s="51">
        <f t="shared" si="7"/>
        <v>31</v>
      </c>
      <c r="I44" s="151">
        <f t="shared" si="3"/>
        <v>-63.19999999999999</v>
      </c>
      <c r="J44" s="68">
        <f t="shared" si="8"/>
        <v>0.6441441441441442</v>
      </c>
      <c r="K44" s="26" t="e">
        <f t="shared" si="4"/>
        <v>#N/A</v>
      </c>
      <c r="L44" s="26" t="e">
        <f t="shared" si="5"/>
        <v>#N/A</v>
      </c>
      <c r="M44" s="8" t="e">
        <f t="shared" si="6"/>
        <v>#N/A</v>
      </c>
    </row>
    <row r="45" spans="1:13" ht="15" hidden="1">
      <c r="A45" s="16" t="s">
        <v>96</v>
      </c>
      <c r="B45" s="141">
        <v>27.4</v>
      </c>
      <c r="C45" s="140">
        <v>45814.780679999996</v>
      </c>
      <c r="D45" s="52">
        <f t="shared" si="9"/>
        <v>0.000598060267741524</v>
      </c>
      <c r="E45" s="196">
        <v>9.2</v>
      </c>
      <c r="F45" s="196">
        <f>'исполн.дох.'!D45</f>
        <v>27838.53211</v>
      </c>
      <c r="G45" s="52">
        <f t="shared" si="1"/>
        <v>0.0003304771948336754</v>
      </c>
      <c r="H45" s="51">
        <f t="shared" si="7"/>
        <v>28</v>
      </c>
      <c r="I45" s="151">
        <f t="shared" si="3"/>
        <v>-18.2</v>
      </c>
      <c r="J45" s="68">
        <f t="shared" si="8"/>
        <v>0.3357664233576642</v>
      </c>
      <c r="K45" s="26" t="e">
        <f t="shared" si="4"/>
        <v>#N/A</v>
      </c>
      <c r="L45" s="26" t="e">
        <f t="shared" si="5"/>
        <v>#N/A</v>
      </c>
      <c r="M45" s="8" t="e">
        <f t="shared" si="6"/>
        <v>#N/A</v>
      </c>
    </row>
    <row r="46" spans="1:13" ht="15" hidden="1">
      <c r="A46" s="16" t="s">
        <v>80</v>
      </c>
      <c r="B46" s="141">
        <v>2.8</v>
      </c>
      <c r="C46" s="140">
        <v>53520.65716</v>
      </c>
      <c r="D46" s="52">
        <f t="shared" si="9"/>
        <v>5.231624850250624E-05</v>
      </c>
      <c r="E46" s="196">
        <v>0.4</v>
      </c>
      <c r="F46" s="196">
        <f>'исполн.дох.'!D46</f>
        <v>34236.258630000004</v>
      </c>
      <c r="G46" s="52">
        <f t="shared" si="1"/>
        <v>1.1683519636970331E-05</v>
      </c>
      <c r="H46" s="51">
        <f t="shared" si="7"/>
        <v>11</v>
      </c>
      <c r="I46" s="151">
        <f t="shared" si="3"/>
        <v>-2.4</v>
      </c>
      <c r="J46" s="68">
        <f t="shared" si="8"/>
        <v>0.14285714285714288</v>
      </c>
      <c r="K46" s="26" t="e">
        <f t="shared" si="4"/>
        <v>#N/A</v>
      </c>
      <c r="L46" s="26" t="e">
        <f t="shared" si="5"/>
        <v>#N/A</v>
      </c>
      <c r="M46" s="8" t="e">
        <f t="shared" si="6"/>
        <v>#N/A</v>
      </c>
    </row>
    <row r="47" spans="1:13" ht="15" hidden="1">
      <c r="A47" s="16" t="s">
        <v>81</v>
      </c>
      <c r="B47" s="141">
        <v>72.9</v>
      </c>
      <c r="C47" s="140">
        <v>62358.43047</v>
      </c>
      <c r="D47" s="52">
        <f t="shared" si="9"/>
        <v>0.0011690480252717626</v>
      </c>
      <c r="E47" s="196">
        <v>47.4</v>
      </c>
      <c r="F47" s="196">
        <f>'исполн.дох.'!D47</f>
        <v>36973.28418</v>
      </c>
      <c r="G47" s="52">
        <f t="shared" si="1"/>
        <v>0.0012820067530176324</v>
      </c>
      <c r="H47" s="51">
        <f t="shared" si="7"/>
        <v>41</v>
      </c>
      <c r="I47" s="151">
        <f t="shared" si="3"/>
        <v>-25.500000000000007</v>
      </c>
      <c r="J47" s="68">
        <f t="shared" si="8"/>
        <v>0.6502057613168724</v>
      </c>
      <c r="K47" s="26" t="e">
        <f t="shared" si="4"/>
        <v>#N/A</v>
      </c>
      <c r="L47" s="26" t="e">
        <f t="shared" si="5"/>
        <v>#N/A</v>
      </c>
      <c r="M47" s="8" t="e">
        <f t="shared" si="6"/>
        <v>#N/A</v>
      </c>
    </row>
    <row r="48" spans="1:13" ht="15" hidden="1">
      <c r="A48" s="16" t="s">
        <v>82</v>
      </c>
      <c r="B48" s="141">
        <v>45.1</v>
      </c>
      <c r="C48" s="140">
        <v>25686.55406</v>
      </c>
      <c r="D48" s="52">
        <f t="shared" si="9"/>
        <v>0.001755782418095205</v>
      </c>
      <c r="E48" s="196">
        <v>13</v>
      </c>
      <c r="F48" s="196">
        <f>'исполн.дох.'!D48</f>
        <v>17809.398759999996</v>
      </c>
      <c r="G48" s="52">
        <f t="shared" si="1"/>
        <v>0.0007299516494177259</v>
      </c>
      <c r="H48" s="51">
        <f t="shared" si="7"/>
        <v>40</v>
      </c>
      <c r="I48" s="151">
        <f t="shared" si="3"/>
        <v>-32.1</v>
      </c>
      <c r="J48" s="68">
        <f t="shared" si="8"/>
        <v>0.2882483370288248</v>
      </c>
      <c r="K48" s="26" t="e">
        <f t="shared" si="4"/>
        <v>#N/A</v>
      </c>
      <c r="L48" s="26" t="e">
        <f t="shared" si="5"/>
        <v>#N/A</v>
      </c>
      <c r="M48" s="8" t="e">
        <f t="shared" si="6"/>
        <v>#N/A</v>
      </c>
    </row>
    <row r="49" spans="1:13" ht="15" hidden="1">
      <c r="A49" s="16" t="s">
        <v>83</v>
      </c>
      <c r="B49" s="141">
        <v>168</v>
      </c>
      <c r="C49" s="140">
        <v>39178.97854</v>
      </c>
      <c r="D49" s="52">
        <f t="shared" si="9"/>
        <v>0.0042880137834241765</v>
      </c>
      <c r="E49" s="196">
        <v>108.1</v>
      </c>
      <c r="F49" s="196">
        <f>'исполн.дох.'!D49</f>
        <v>27664.43493</v>
      </c>
      <c r="G49" s="52">
        <f t="shared" si="1"/>
        <v>0.0039075441184151455</v>
      </c>
      <c r="H49" s="51">
        <f t="shared" si="7"/>
        <v>45</v>
      </c>
      <c r="I49" s="151">
        <f t="shared" si="3"/>
        <v>-59.900000000000006</v>
      </c>
      <c r="J49" s="68">
        <f t="shared" si="8"/>
        <v>0.6434523809523809</v>
      </c>
      <c r="K49" s="26" t="e">
        <f t="shared" si="4"/>
        <v>#N/A</v>
      </c>
      <c r="L49" s="26" t="e">
        <f t="shared" si="5"/>
        <v>#N/A</v>
      </c>
      <c r="M49" s="8" t="e">
        <f t="shared" si="6"/>
        <v>#N/A</v>
      </c>
    </row>
    <row r="50" spans="1:13" ht="15" hidden="1">
      <c r="A50" s="16" t="s">
        <v>97</v>
      </c>
      <c r="B50" s="141">
        <v>330</v>
      </c>
      <c r="C50" s="140">
        <v>24737.50832</v>
      </c>
      <c r="D50" s="52">
        <f t="shared" si="9"/>
        <v>0.013340066256115158</v>
      </c>
      <c r="E50" s="196">
        <v>9.1</v>
      </c>
      <c r="F50" s="196">
        <f>'исполн.дох.'!D50</f>
        <v>15282.76947</v>
      </c>
      <c r="G50" s="52">
        <f t="shared" si="1"/>
        <v>0.0005954418155598863</v>
      </c>
      <c r="H50" s="51">
        <f t="shared" si="7"/>
        <v>36</v>
      </c>
      <c r="I50" s="151">
        <f t="shared" si="3"/>
        <v>-320.9</v>
      </c>
      <c r="J50" s="68">
        <f t="shared" si="8"/>
        <v>0.027575757575757576</v>
      </c>
      <c r="K50" s="26" t="e">
        <f t="shared" si="4"/>
        <v>#N/A</v>
      </c>
      <c r="L50" s="26" t="e">
        <f t="shared" si="5"/>
        <v>#N/A</v>
      </c>
      <c r="M50" s="8" t="e">
        <f t="shared" si="6"/>
        <v>#N/A</v>
      </c>
    </row>
    <row r="51" spans="1:13" ht="15" hidden="1">
      <c r="A51" s="16" t="s">
        <v>84</v>
      </c>
      <c r="B51" s="141">
        <v>544.5</v>
      </c>
      <c r="C51" s="140">
        <v>40336.72535</v>
      </c>
      <c r="D51" s="52">
        <f t="shared" si="9"/>
        <v>0.01349886475105248</v>
      </c>
      <c r="E51" s="196">
        <v>78.7</v>
      </c>
      <c r="F51" s="196">
        <f>'исполн.дох.'!D51</f>
        <v>25934.40866</v>
      </c>
      <c r="G51" s="52">
        <f t="shared" si="1"/>
        <v>0.0030345785412637205</v>
      </c>
      <c r="H51" s="51">
        <f t="shared" si="7"/>
        <v>43</v>
      </c>
      <c r="I51" s="151">
        <f t="shared" si="3"/>
        <v>-465.8</v>
      </c>
      <c r="J51" s="68">
        <f t="shared" si="8"/>
        <v>0.14453627180899908</v>
      </c>
      <c r="K51" s="26" t="e">
        <f t="shared" si="4"/>
        <v>#N/A</v>
      </c>
      <c r="L51" s="26" t="e">
        <f t="shared" si="5"/>
        <v>#N/A</v>
      </c>
      <c r="M51" s="8" t="e">
        <f t="shared" si="6"/>
        <v>#N/A</v>
      </c>
    </row>
    <row r="52" spans="1:13" ht="15.75" hidden="1" thickBot="1">
      <c r="A52" s="17" t="s">
        <v>98</v>
      </c>
      <c r="B52" s="143">
        <v>51.7</v>
      </c>
      <c r="C52" s="140">
        <v>201672.68916000004</v>
      </c>
      <c r="D52" s="53">
        <f t="shared" si="9"/>
        <v>0.0002563559806503251</v>
      </c>
      <c r="E52" s="197">
        <v>3.1</v>
      </c>
      <c r="F52" s="197">
        <f>'исполн.дох.'!D52</f>
        <v>110688.23053</v>
      </c>
      <c r="G52" s="53">
        <f t="shared" si="1"/>
        <v>2.8006590991259927E-05</v>
      </c>
      <c r="H52" s="51">
        <f t="shared" si="7"/>
        <v>16</v>
      </c>
      <c r="I52" s="199">
        <f t="shared" si="3"/>
        <v>-48.6</v>
      </c>
      <c r="J52" s="200">
        <f t="shared" si="8"/>
        <v>0.059961315280464215</v>
      </c>
      <c r="K52" s="26" t="e">
        <f t="shared" si="4"/>
        <v>#N/A</v>
      </c>
      <c r="L52" s="26" t="e">
        <f t="shared" si="5"/>
        <v>#N/A</v>
      </c>
      <c r="M52" s="8" t="e">
        <f t="shared" si="6"/>
        <v>#N/A</v>
      </c>
    </row>
    <row r="53" spans="1:13" s="10" customFormat="1" ht="15.75" thickBot="1">
      <c r="A53" s="209" t="s">
        <v>42</v>
      </c>
      <c r="B53" s="144">
        <f>B5+B6+B7+B8+B9+B10+B11+B12+B13</f>
        <v>0</v>
      </c>
      <c r="C53" s="144">
        <f>C5+C6+C7+C8+C9+C10+C11+C12+C13</f>
        <v>108872.9</v>
      </c>
      <c r="D53" s="54">
        <f t="shared" si="9"/>
        <v>0</v>
      </c>
      <c r="E53" s="144">
        <f>E5+E6+E7+E8+E9+E10+E11+E12+E13</f>
        <v>5.2</v>
      </c>
      <c r="F53" s="144">
        <f>F5+F6+F7+F8+F9+F10+F11+F12+F13</f>
        <v>43154.32000000001</v>
      </c>
      <c r="G53" s="55">
        <f t="shared" si="1"/>
        <v>0.00012049778562146268</v>
      </c>
      <c r="H53" s="20"/>
      <c r="I53" s="201">
        <f t="shared" si="3"/>
        <v>5.2</v>
      </c>
      <c r="J53" s="202">
        <v>0</v>
      </c>
      <c r="K53" s="21"/>
      <c r="L53" s="26"/>
      <c r="M53" s="8"/>
    </row>
    <row r="54" ht="15">
      <c r="A54" s="50"/>
    </row>
    <row r="55" spans="1:16" ht="28.5" customHeight="1">
      <c r="A55" s="214" t="s">
        <v>107</v>
      </c>
      <c r="B55" s="214"/>
      <c r="C55" s="214"/>
      <c r="D55" s="214"/>
      <c r="E55" s="214"/>
      <c r="F55" s="214"/>
      <c r="G55" s="214"/>
      <c r="H55" s="214"/>
      <c r="I55" s="214"/>
      <c r="J55" s="214"/>
      <c r="K55" s="39"/>
      <c r="L55" s="39"/>
      <c r="M55" s="39"/>
      <c r="N55" s="39"/>
      <c r="O55" s="39"/>
      <c r="P55" s="39"/>
    </row>
    <row r="56" spans="1:11" ht="13.5" customHeight="1">
      <c r="A56" s="39"/>
      <c r="B56" s="165">
        <v>1</v>
      </c>
      <c r="C56" s="165">
        <v>2</v>
      </c>
      <c r="D56" s="165">
        <v>3</v>
      </c>
      <c r="E56" s="165">
        <v>4</v>
      </c>
      <c r="F56" s="165">
        <v>5</v>
      </c>
      <c r="G56" s="165">
        <v>6</v>
      </c>
      <c r="H56" s="165">
        <v>7</v>
      </c>
      <c r="I56" s="165">
        <v>8</v>
      </c>
      <c r="J56" s="165">
        <v>9</v>
      </c>
      <c r="K56" s="165"/>
    </row>
    <row r="57" spans="1:11" ht="14.25" customHeight="1">
      <c r="A57" s="135"/>
      <c r="B57" s="135"/>
      <c r="C57" s="135"/>
      <c r="D57" s="178" t="s">
        <v>137</v>
      </c>
      <c r="E57" s="179"/>
      <c r="F57" s="179"/>
      <c r="G57" s="178" t="s">
        <v>138</v>
      </c>
      <c r="H57" s="179"/>
      <c r="I57" s="178" t="s">
        <v>132</v>
      </c>
      <c r="J57" s="180" t="s">
        <v>139</v>
      </c>
      <c r="K57" s="181"/>
    </row>
    <row r="58" spans="1:9" ht="15">
      <c r="A58" s="39"/>
      <c r="B58" s="39"/>
      <c r="C58" s="39"/>
      <c r="D58" s="39"/>
      <c r="E58" s="39"/>
      <c r="F58" s="39"/>
      <c r="G58" s="39"/>
      <c r="H58" s="39"/>
      <c r="I58" s="39"/>
    </row>
  </sheetData>
  <sheetProtection/>
  <mergeCells count="10">
    <mergeCell ref="A55:J55"/>
    <mergeCell ref="L3:L4"/>
    <mergeCell ref="A1:C1"/>
    <mergeCell ref="I3:I4"/>
    <mergeCell ref="J3:J4"/>
    <mergeCell ref="K3:K4"/>
    <mergeCell ref="A3:A4"/>
    <mergeCell ref="B3:D3"/>
    <mergeCell ref="H3:H4"/>
    <mergeCell ref="E3:G3"/>
  </mergeCells>
  <printOptions/>
  <pageMargins left="0.31496062992125984" right="0.1968503937007874" top="0.7086614173228347" bottom="0.15748031496062992" header="0.31496062992125984" footer="0.15748031496062992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74" sqref="E74"/>
    </sheetView>
  </sheetViews>
  <sheetFormatPr defaultColWidth="18.875" defaultRowHeight="12.75"/>
  <cols>
    <col min="1" max="1" width="20.00390625" style="6" customWidth="1"/>
    <col min="2" max="2" width="19.00390625" style="0" customWidth="1"/>
    <col min="3" max="3" width="16.625" style="0" customWidth="1"/>
    <col min="4" max="4" width="16.375" style="0" customWidth="1"/>
    <col min="5" max="5" width="10.125" style="0" customWidth="1"/>
    <col min="6" max="6" width="11.75390625" style="0" hidden="1" customWidth="1"/>
    <col min="7" max="7" width="13.125" style="34" hidden="1" customWidth="1"/>
    <col min="8" max="8" width="9.875" style="0" hidden="1" customWidth="1"/>
    <col min="9" max="9" width="10.00390625" style="0" hidden="1" customWidth="1"/>
  </cols>
  <sheetData>
    <row r="1" spans="1:7" s="1" customFormat="1" ht="12.75" customHeight="1">
      <c r="A1" s="42"/>
      <c r="B1" s="266"/>
      <c r="C1" s="266"/>
      <c r="D1" s="266"/>
      <c r="G1" s="42"/>
    </row>
    <row r="2" spans="1:7" s="1" customFormat="1" ht="12.75" customHeight="1">
      <c r="A2" s="164"/>
      <c r="B2" s="164"/>
      <c r="C2" s="164"/>
      <c r="D2" s="164"/>
      <c r="G2" s="42"/>
    </row>
    <row r="3" spans="1:8" s="2" customFormat="1" ht="68.25" customHeight="1" thickBot="1">
      <c r="A3" s="159" t="s">
        <v>123</v>
      </c>
      <c r="B3" s="162" t="s">
        <v>158</v>
      </c>
      <c r="C3" s="162" t="s">
        <v>168</v>
      </c>
      <c r="D3" s="163" t="s">
        <v>41</v>
      </c>
      <c r="E3" s="126" t="s">
        <v>88</v>
      </c>
      <c r="F3" s="126" t="s">
        <v>108</v>
      </c>
      <c r="G3" s="43" t="s">
        <v>101</v>
      </c>
      <c r="H3" s="2" t="s">
        <v>102</v>
      </c>
    </row>
    <row r="4" spans="1:9" s="3" customFormat="1" ht="15.75" customHeight="1">
      <c r="A4" s="72" t="s">
        <v>113</v>
      </c>
      <c r="B4" s="137">
        <f>'исполн.расх.'!B5</f>
        <v>106251.62</v>
      </c>
      <c r="C4" s="31">
        <v>0</v>
      </c>
      <c r="D4" s="45">
        <f>C4/B4</f>
        <v>0</v>
      </c>
      <c r="E4" s="127">
        <f>RANK(D4,$D$4:$D$12,1)</f>
        <v>1</v>
      </c>
      <c r="F4" s="152">
        <f>RANK(I4,$I$4:$I$12,1)</f>
        <v>1</v>
      </c>
      <c r="G4" s="57">
        <v>42266</v>
      </c>
      <c r="H4" s="3">
        <v>14421</v>
      </c>
      <c r="I4" s="3">
        <f>E4+'уд.вес Дт'!E4</f>
        <v>2</v>
      </c>
    </row>
    <row r="5" spans="1:9" s="4" customFormat="1" ht="15.75" customHeight="1">
      <c r="A5" s="72" t="s">
        <v>114</v>
      </c>
      <c r="B5" s="137">
        <f>'исполн.расх.'!B6</f>
        <v>17947.74</v>
      </c>
      <c r="C5" s="31">
        <v>0</v>
      </c>
      <c r="D5" s="45">
        <f aca="true" t="shared" si="0" ref="D5:D51">C5/B5</f>
        <v>0</v>
      </c>
      <c r="E5" s="127">
        <f aca="true" t="shared" si="1" ref="E5:E12">RANK(D5,$D$4:$D$12,1)</f>
        <v>1</v>
      </c>
      <c r="F5" s="152">
        <f aca="true" t="shared" si="2" ref="F5:F12">RANK(I5,$I$4:$I$12,1)</f>
        <v>1</v>
      </c>
      <c r="G5" s="58">
        <v>3522</v>
      </c>
      <c r="H5" s="37">
        <v>1706</v>
      </c>
      <c r="I5" s="3">
        <f>E5+'уд.вес Дт'!E5</f>
        <v>2</v>
      </c>
    </row>
    <row r="6" spans="1:9" s="3" customFormat="1" ht="15.75" customHeight="1">
      <c r="A6" s="72" t="s">
        <v>115</v>
      </c>
      <c r="B6" s="137">
        <f>'исполн.расх.'!B7</f>
        <v>8152.75</v>
      </c>
      <c r="C6" s="31">
        <v>0</v>
      </c>
      <c r="D6" s="45">
        <f t="shared" si="0"/>
        <v>0</v>
      </c>
      <c r="E6" s="127">
        <f t="shared" si="1"/>
        <v>1</v>
      </c>
      <c r="F6" s="152">
        <f t="shared" si="2"/>
        <v>1</v>
      </c>
      <c r="G6" s="58">
        <v>18476</v>
      </c>
      <c r="H6" s="37">
        <v>12903</v>
      </c>
      <c r="I6" s="3">
        <f>E6+'уд.вес Дт'!E6</f>
        <v>2</v>
      </c>
    </row>
    <row r="7" spans="1:9" s="3" customFormat="1" ht="15.75" customHeight="1">
      <c r="A7" s="72" t="s">
        <v>116</v>
      </c>
      <c r="B7" s="137">
        <f>'исполн.расх.'!B8</f>
        <v>13617.59</v>
      </c>
      <c r="C7" s="31">
        <v>0</v>
      </c>
      <c r="D7" s="45">
        <f t="shared" si="0"/>
        <v>0</v>
      </c>
      <c r="E7" s="127">
        <f t="shared" si="1"/>
        <v>1</v>
      </c>
      <c r="F7" s="152">
        <f t="shared" si="2"/>
        <v>1</v>
      </c>
      <c r="G7" s="58">
        <v>704</v>
      </c>
      <c r="H7" s="37">
        <v>470</v>
      </c>
      <c r="I7" s="3">
        <f>E7+'уд.вес Дт'!E7</f>
        <v>2</v>
      </c>
    </row>
    <row r="8" spans="1:9" s="3" customFormat="1" ht="15.75" customHeight="1">
      <c r="A8" s="72" t="s">
        <v>117</v>
      </c>
      <c r="B8" s="137">
        <f>'исполн.расх.'!B9</f>
        <v>8381.9</v>
      </c>
      <c r="C8" s="31">
        <v>0</v>
      </c>
      <c r="D8" s="45">
        <f t="shared" si="0"/>
        <v>0</v>
      </c>
      <c r="E8" s="127">
        <f t="shared" si="1"/>
        <v>1</v>
      </c>
      <c r="F8" s="152">
        <f t="shared" si="2"/>
        <v>1</v>
      </c>
      <c r="G8" s="58">
        <v>0</v>
      </c>
      <c r="H8" s="37">
        <v>0</v>
      </c>
      <c r="I8" s="3">
        <f>E8+'уд.вес Дт'!E8</f>
        <v>2</v>
      </c>
    </row>
    <row r="9" spans="1:9" s="3" customFormat="1" ht="15.75" customHeight="1">
      <c r="A9" s="72" t="s">
        <v>118</v>
      </c>
      <c r="B9" s="137">
        <f>'исполн.расх.'!B10</f>
        <v>17400.46</v>
      </c>
      <c r="C9" s="31">
        <v>0</v>
      </c>
      <c r="D9" s="45">
        <f t="shared" si="0"/>
        <v>0</v>
      </c>
      <c r="E9" s="127">
        <f t="shared" si="1"/>
        <v>1</v>
      </c>
      <c r="F9" s="152">
        <f t="shared" si="2"/>
        <v>1</v>
      </c>
      <c r="G9" s="58">
        <v>26832</v>
      </c>
      <c r="H9" s="37">
        <v>0</v>
      </c>
      <c r="I9" s="3">
        <f>E9+'уд.вес Дт'!E9</f>
        <v>2</v>
      </c>
    </row>
    <row r="10" spans="1:9" s="3" customFormat="1" ht="15.75" customHeight="1">
      <c r="A10" s="72" t="s">
        <v>119</v>
      </c>
      <c r="B10" s="137">
        <f>'исполн.расх.'!B11</f>
        <v>5407.9</v>
      </c>
      <c r="C10" s="31">
        <v>0</v>
      </c>
      <c r="D10" s="45">
        <f t="shared" si="0"/>
        <v>0</v>
      </c>
      <c r="E10" s="127">
        <f t="shared" si="1"/>
        <v>1</v>
      </c>
      <c r="F10" s="152">
        <f t="shared" si="2"/>
        <v>1</v>
      </c>
      <c r="G10" s="58">
        <v>70740</v>
      </c>
      <c r="H10" s="37">
        <v>0</v>
      </c>
      <c r="I10" s="3">
        <f>E10+'уд.вес Дт'!E10</f>
        <v>2</v>
      </c>
    </row>
    <row r="11" spans="1:9" s="3" customFormat="1" ht="15.75" customHeight="1">
      <c r="A11" s="72" t="s">
        <v>120</v>
      </c>
      <c r="B11" s="137">
        <f>'исполн.расх.'!B12</f>
        <v>9433.64</v>
      </c>
      <c r="C11" s="31">
        <v>0</v>
      </c>
      <c r="D11" s="45">
        <f t="shared" si="0"/>
        <v>0</v>
      </c>
      <c r="E11" s="127">
        <f t="shared" si="1"/>
        <v>1</v>
      </c>
      <c r="F11" s="152">
        <f t="shared" si="2"/>
        <v>1</v>
      </c>
      <c r="G11" s="58">
        <v>10935</v>
      </c>
      <c r="H11" s="37">
        <v>2490</v>
      </c>
      <c r="I11" s="3">
        <f>E11+'уд.вес Дт'!E11</f>
        <v>2</v>
      </c>
    </row>
    <row r="12" spans="1:9" s="3" customFormat="1" ht="15.75" customHeight="1" thickBot="1">
      <c r="A12" s="81" t="s">
        <v>121</v>
      </c>
      <c r="B12" s="137">
        <f>'исполн.расх.'!B13</f>
        <v>7287.96</v>
      </c>
      <c r="C12" s="31">
        <v>0</v>
      </c>
      <c r="D12" s="45">
        <f t="shared" si="0"/>
        <v>0</v>
      </c>
      <c r="E12" s="127">
        <f t="shared" si="1"/>
        <v>1</v>
      </c>
      <c r="F12" s="152">
        <f t="shared" si="2"/>
        <v>1</v>
      </c>
      <c r="G12" s="58">
        <v>7287</v>
      </c>
      <c r="H12" s="37">
        <v>3666</v>
      </c>
      <c r="I12" s="3">
        <f>E12+'уд.вес Дт'!E12</f>
        <v>2</v>
      </c>
    </row>
    <row r="13" spans="1:9" s="3" customFormat="1" ht="12.75" hidden="1">
      <c r="A13" s="16" t="s">
        <v>48</v>
      </c>
      <c r="B13" s="137">
        <f>'исполн.расх.'!B14</f>
        <v>1916469.2865</v>
      </c>
      <c r="C13" s="31">
        <v>0</v>
      </c>
      <c r="D13" s="45">
        <f t="shared" si="0"/>
        <v>0</v>
      </c>
      <c r="E13" s="23">
        <f aca="true" t="shared" si="3" ref="E13:E51">RANK(D13,$D$4:$D$51,1)</f>
        <v>1</v>
      </c>
      <c r="F13" s="22">
        <f aca="true" t="shared" si="4" ref="F13:F51">RANK(I13,$I$4:$I$51,1)</f>
        <v>1</v>
      </c>
      <c r="G13" s="58">
        <v>0</v>
      </c>
      <c r="H13" s="37">
        <v>0</v>
      </c>
      <c r="I13" s="3">
        <f>E13+'уд.вес Дт'!E13</f>
        <v>2</v>
      </c>
    </row>
    <row r="14" spans="1:9" s="3" customFormat="1" ht="12.75" hidden="1">
      <c r="A14" s="16" t="s">
        <v>94</v>
      </c>
      <c r="B14" s="137">
        <f>'исполн.расх.'!B15</f>
        <v>2009612.2499000002</v>
      </c>
      <c r="C14" s="31">
        <v>0</v>
      </c>
      <c r="D14" s="45">
        <f t="shared" si="0"/>
        <v>0</v>
      </c>
      <c r="E14" s="23">
        <f t="shared" si="3"/>
        <v>1</v>
      </c>
      <c r="F14" s="22">
        <f t="shared" si="4"/>
        <v>1</v>
      </c>
      <c r="G14" s="58">
        <v>31790</v>
      </c>
      <c r="H14" s="37">
        <v>31790</v>
      </c>
      <c r="I14" s="3">
        <f>E14+'уд.вес Дт'!E14</f>
        <v>2</v>
      </c>
    </row>
    <row r="15" spans="1:9" s="3" customFormat="1" ht="12.75" hidden="1">
      <c r="A15" s="16" t="s">
        <v>50</v>
      </c>
      <c r="B15" s="137">
        <f>'исполн.расх.'!B16</f>
        <v>2779572.23865</v>
      </c>
      <c r="C15" s="31">
        <v>0</v>
      </c>
      <c r="D15" s="45">
        <f t="shared" si="0"/>
        <v>0</v>
      </c>
      <c r="E15" s="74">
        <f t="shared" si="3"/>
        <v>1</v>
      </c>
      <c r="F15" s="22">
        <f t="shared" si="4"/>
        <v>1</v>
      </c>
      <c r="G15" s="58">
        <v>242</v>
      </c>
      <c r="H15" s="37">
        <v>0</v>
      </c>
      <c r="I15" s="3">
        <f>E15+'уд.вес Дт'!E15</f>
        <v>2</v>
      </c>
    </row>
    <row r="16" spans="1:9" s="3" customFormat="1" ht="12.75" hidden="1">
      <c r="A16" s="16" t="s">
        <v>51</v>
      </c>
      <c r="B16" s="137">
        <f>'исполн.расх.'!B17</f>
        <v>2206559.74095</v>
      </c>
      <c r="C16" s="31">
        <v>0</v>
      </c>
      <c r="D16" s="45">
        <f t="shared" si="0"/>
        <v>0</v>
      </c>
      <c r="E16" s="23">
        <f t="shared" si="3"/>
        <v>1</v>
      </c>
      <c r="F16" s="22">
        <f t="shared" si="4"/>
        <v>1</v>
      </c>
      <c r="G16" s="58">
        <v>189</v>
      </c>
      <c r="H16" s="37">
        <v>0</v>
      </c>
      <c r="I16" s="3">
        <f>E16+'уд.вес Дт'!E16</f>
        <v>2</v>
      </c>
    </row>
    <row r="17" spans="1:9" s="3" customFormat="1" ht="12.75" hidden="1">
      <c r="A17" s="16" t="s">
        <v>52</v>
      </c>
      <c r="B17" s="137">
        <f>'исполн.расх.'!B18</f>
        <v>938369.6882000001</v>
      </c>
      <c r="C17" s="31">
        <v>0</v>
      </c>
      <c r="D17" s="45">
        <f t="shared" si="0"/>
        <v>0</v>
      </c>
      <c r="E17" s="23">
        <f t="shared" si="3"/>
        <v>1</v>
      </c>
      <c r="F17" s="22">
        <f t="shared" si="4"/>
        <v>1</v>
      </c>
      <c r="G17" s="58">
        <v>0</v>
      </c>
      <c r="H17" s="37">
        <v>0</v>
      </c>
      <c r="I17" s="3">
        <f>E17+'уд.вес Дт'!E17</f>
        <v>2</v>
      </c>
    </row>
    <row r="18" spans="1:9" s="4" customFormat="1" ht="12.75" hidden="1">
      <c r="A18" s="16" t="s">
        <v>53</v>
      </c>
      <c r="B18" s="137">
        <f>'исполн.расх.'!B19</f>
        <v>579630.65454</v>
      </c>
      <c r="C18" s="31">
        <v>2747.7</v>
      </c>
      <c r="D18" s="45">
        <f t="shared" si="0"/>
        <v>0.004740432512460195</v>
      </c>
      <c r="E18" s="33">
        <f t="shared" si="3"/>
        <v>48</v>
      </c>
      <c r="F18" s="22">
        <f t="shared" si="4"/>
        <v>48</v>
      </c>
      <c r="G18" s="58">
        <v>9302</v>
      </c>
      <c r="H18" s="37">
        <v>0</v>
      </c>
      <c r="I18" s="3">
        <f>E18+'уд.вес Дт'!E18</f>
        <v>49</v>
      </c>
    </row>
    <row r="19" spans="1:9" s="4" customFormat="1" ht="12.75" hidden="1">
      <c r="A19" s="16" t="s">
        <v>95</v>
      </c>
      <c r="B19" s="137">
        <f>'исполн.расх.'!B20</f>
        <v>471352.54112999997</v>
      </c>
      <c r="C19" s="31">
        <v>0</v>
      </c>
      <c r="D19" s="45">
        <f t="shared" si="0"/>
        <v>0</v>
      </c>
      <c r="E19" s="23">
        <f t="shared" si="3"/>
        <v>1</v>
      </c>
      <c r="F19" s="22">
        <f t="shared" si="4"/>
        <v>1</v>
      </c>
      <c r="G19" s="58">
        <v>0</v>
      </c>
      <c r="H19" s="37">
        <v>0</v>
      </c>
      <c r="I19" s="3">
        <f>E19+'уд.вес Дт'!E19</f>
        <v>2</v>
      </c>
    </row>
    <row r="20" spans="1:9" s="4" customFormat="1" ht="12.75" hidden="1">
      <c r="A20" s="16" t="s">
        <v>55</v>
      </c>
      <c r="B20" s="137">
        <f>'исполн.расх.'!B21</f>
        <v>1073460.88519</v>
      </c>
      <c r="C20" s="31">
        <v>0</v>
      </c>
      <c r="D20" s="45">
        <f t="shared" si="0"/>
        <v>0</v>
      </c>
      <c r="E20" s="74">
        <f t="shared" si="3"/>
        <v>1</v>
      </c>
      <c r="F20" s="22">
        <f t="shared" si="4"/>
        <v>1</v>
      </c>
      <c r="G20" s="58">
        <v>4141</v>
      </c>
      <c r="H20" s="37">
        <v>2727</v>
      </c>
      <c r="I20" s="3">
        <f>E20+'уд.вес Дт'!E20</f>
        <v>2</v>
      </c>
    </row>
    <row r="21" spans="1:9" s="3" customFormat="1" ht="12.75" hidden="1">
      <c r="A21" s="16" t="s">
        <v>56</v>
      </c>
      <c r="B21" s="137">
        <f>'исполн.расх.'!B22</f>
        <v>657584.7216</v>
      </c>
      <c r="C21" s="31">
        <v>923</v>
      </c>
      <c r="D21" s="45">
        <f t="shared" si="0"/>
        <v>0.0014036214189317015</v>
      </c>
      <c r="E21" s="33">
        <f t="shared" si="3"/>
        <v>47</v>
      </c>
      <c r="F21" s="22">
        <f t="shared" si="4"/>
        <v>47</v>
      </c>
      <c r="G21" s="58">
        <v>8065</v>
      </c>
      <c r="H21" s="37">
        <v>0</v>
      </c>
      <c r="I21" s="3">
        <f>E21+'уд.вес Дт'!E21</f>
        <v>48</v>
      </c>
    </row>
    <row r="22" spans="1:9" s="3" customFormat="1" ht="12.75" hidden="1">
      <c r="A22" s="16" t="s">
        <v>57</v>
      </c>
      <c r="B22" s="137">
        <f>'исполн.расх.'!B23</f>
        <v>378599.42917</v>
      </c>
      <c r="C22" s="31">
        <v>0</v>
      </c>
      <c r="D22" s="45">
        <f t="shared" si="0"/>
        <v>0</v>
      </c>
      <c r="E22" s="74">
        <f t="shared" si="3"/>
        <v>1</v>
      </c>
      <c r="F22" s="22">
        <f t="shared" si="4"/>
        <v>1</v>
      </c>
      <c r="G22" s="58">
        <v>121</v>
      </c>
      <c r="H22" s="37">
        <v>0</v>
      </c>
      <c r="I22" s="3">
        <f>E22+'уд.вес Дт'!E22</f>
        <v>2</v>
      </c>
    </row>
    <row r="23" spans="1:9" s="3" customFormat="1" ht="12.75" hidden="1">
      <c r="A23" s="16" t="s">
        <v>58</v>
      </c>
      <c r="B23" s="137">
        <f>'исполн.расх.'!B24</f>
        <v>652784.05311</v>
      </c>
      <c r="C23" s="31">
        <v>0</v>
      </c>
      <c r="D23" s="45">
        <f t="shared" si="0"/>
        <v>0</v>
      </c>
      <c r="E23" s="23">
        <f t="shared" si="3"/>
        <v>1</v>
      </c>
      <c r="F23" s="22">
        <f t="shared" si="4"/>
        <v>1</v>
      </c>
      <c r="G23" s="58">
        <v>112</v>
      </c>
      <c r="H23" s="37">
        <v>0</v>
      </c>
      <c r="I23" s="3">
        <f>E23+'уд.вес Дт'!E23</f>
        <v>2</v>
      </c>
    </row>
    <row r="24" spans="1:9" s="3" customFormat="1" ht="12.75" hidden="1">
      <c r="A24" s="16" t="s">
        <v>59</v>
      </c>
      <c r="B24" s="137">
        <f>'исполн.расх.'!B25</f>
        <v>737241.94179</v>
      </c>
      <c r="C24" s="31">
        <v>0</v>
      </c>
      <c r="D24" s="45">
        <f t="shared" si="0"/>
        <v>0</v>
      </c>
      <c r="E24" s="23">
        <f t="shared" si="3"/>
        <v>1</v>
      </c>
      <c r="F24" s="22">
        <f t="shared" si="4"/>
        <v>1</v>
      </c>
      <c r="G24" s="58">
        <v>0</v>
      </c>
      <c r="H24" s="37">
        <v>0</v>
      </c>
      <c r="I24" s="3">
        <f>E24+'уд.вес Дт'!E24</f>
        <v>2</v>
      </c>
    </row>
    <row r="25" spans="1:9" s="3" customFormat="1" ht="12.75" hidden="1">
      <c r="A25" s="16" t="s">
        <v>60</v>
      </c>
      <c r="B25" s="137">
        <f>'исполн.расх.'!B26</f>
        <v>405683.98573</v>
      </c>
      <c r="C25" s="31">
        <v>0</v>
      </c>
      <c r="D25" s="45">
        <f t="shared" si="0"/>
        <v>0</v>
      </c>
      <c r="E25" s="23">
        <f t="shared" si="3"/>
        <v>1</v>
      </c>
      <c r="F25" s="22">
        <f t="shared" si="4"/>
        <v>1</v>
      </c>
      <c r="G25" s="58">
        <v>0</v>
      </c>
      <c r="H25" s="37">
        <v>0</v>
      </c>
      <c r="I25" s="3">
        <f>E25+'уд.вес Дт'!E25</f>
        <v>2</v>
      </c>
    </row>
    <row r="26" spans="1:9" s="3" customFormat="1" ht="12.75" hidden="1">
      <c r="A26" s="16" t="s">
        <v>61</v>
      </c>
      <c r="B26" s="137">
        <f>'исполн.расх.'!B27</f>
        <v>1051354.05024</v>
      </c>
      <c r="C26" s="31">
        <v>0</v>
      </c>
      <c r="D26" s="45">
        <f t="shared" si="0"/>
        <v>0</v>
      </c>
      <c r="E26" s="74">
        <f t="shared" si="3"/>
        <v>1</v>
      </c>
      <c r="F26" s="22">
        <f t="shared" si="4"/>
        <v>1</v>
      </c>
      <c r="G26" s="58">
        <v>68</v>
      </c>
      <c r="H26" s="37">
        <v>0</v>
      </c>
      <c r="I26" s="3">
        <f>E26+'уд.вес Дт'!E26</f>
        <v>2</v>
      </c>
    </row>
    <row r="27" spans="1:9" s="3" customFormat="1" ht="12.75" hidden="1">
      <c r="A27" s="16" t="s">
        <v>62</v>
      </c>
      <c r="B27" s="137">
        <f>'исполн.расх.'!B28</f>
        <v>1414698.5351300002</v>
      </c>
      <c r="C27" s="31">
        <v>0</v>
      </c>
      <c r="D27" s="45">
        <f t="shared" si="0"/>
        <v>0</v>
      </c>
      <c r="E27" s="74">
        <f t="shared" si="3"/>
        <v>1</v>
      </c>
      <c r="F27" s="22">
        <f t="shared" si="4"/>
        <v>1</v>
      </c>
      <c r="G27" s="58">
        <v>793</v>
      </c>
      <c r="H27" s="37">
        <v>766</v>
      </c>
      <c r="I27" s="3">
        <f>E27+'уд.вес Дт'!E27</f>
        <v>2</v>
      </c>
    </row>
    <row r="28" spans="1:9" s="3" customFormat="1" ht="12.75" hidden="1">
      <c r="A28" s="16" t="s">
        <v>63</v>
      </c>
      <c r="B28" s="137">
        <f>'исполн.расх.'!B29</f>
        <v>803923.09511</v>
      </c>
      <c r="C28" s="31">
        <v>0</v>
      </c>
      <c r="D28" s="45">
        <f t="shared" si="0"/>
        <v>0</v>
      </c>
      <c r="E28" s="74">
        <f t="shared" si="3"/>
        <v>1</v>
      </c>
      <c r="F28" s="22">
        <f t="shared" si="4"/>
        <v>1</v>
      </c>
      <c r="G28" s="58">
        <v>0</v>
      </c>
      <c r="H28" s="37">
        <v>0</v>
      </c>
      <c r="I28" s="3">
        <f>E28+'уд.вес Дт'!E28</f>
        <v>2</v>
      </c>
    </row>
    <row r="29" spans="1:9" s="3" customFormat="1" ht="12.75" hidden="1">
      <c r="A29" s="16" t="s">
        <v>64</v>
      </c>
      <c r="B29" s="137">
        <f>'исполн.расх.'!B30</f>
        <v>1174578.86209</v>
      </c>
      <c r="C29" s="31">
        <v>0</v>
      </c>
      <c r="D29" s="45">
        <f t="shared" si="0"/>
        <v>0</v>
      </c>
      <c r="E29" s="74">
        <f t="shared" si="3"/>
        <v>1</v>
      </c>
      <c r="F29" s="22">
        <f t="shared" si="4"/>
        <v>1</v>
      </c>
      <c r="G29" s="58">
        <v>2473</v>
      </c>
      <c r="H29" s="37">
        <v>1911</v>
      </c>
      <c r="I29" s="3">
        <f>E29+'уд.вес Дт'!E29</f>
        <v>2</v>
      </c>
    </row>
    <row r="30" spans="1:9" s="3" customFormat="1" ht="12.75" hidden="1">
      <c r="A30" s="16" t="s">
        <v>65</v>
      </c>
      <c r="B30" s="137">
        <f>'исполн.расх.'!B31</f>
        <v>1083428.63818</v>
      </c>
      <c r="C30" s="31">
        <v>146.6</v>
      </c>
      <c r="D30" s="45">
        <f t="shared" si="0"/>
        <v>0.00013531117309790365</v>
      </c>
      <c r="E30" s="33">
        <f t="shared" si="3"/>
        <v>46</v>
      </c>
      <c r="F30" s="22">
        <f t="shared" si="4"/>
        <v>46</v>
      </c>
      <c r="G30" s="58">
        <v>153</v>
      </c>
      <c r="H30" s="37">
        <v>0</v>
      </c>
      <c r="I30" s="3">
        <f>E30+'уд.вес Дт'!E30</f>
        <v>47</v>
      </c>
    </row>
    <row r="31" spans="1:9" s="3" customFormat="1" ht="12.75" hidden="1">
      <c r="A31" s="16" t="s">
        <v>66</v>
      </c>
      <c r="B31" s="137">
        <f>'исполн.расх.'!B32</f>
        <v>858511.33299</v>
      </c>
      <c r="C31" s="31">
        <v>0</v>
      </c>
      <c r="D31" s="45">
        <f t="shared" si="0"/>
        <v>0</v>
      </c>
      <c r="E31" s="74">
        <f t="shared" si="3"/>
        <v>1</v>
      </c>
      <c r="F31" s="22">
        <f t="shared" si="4"/>
        <v>1</v>
      </c>
      <c r="G31" s="58">
        <v>26247</v>
      </c>
      <c r="H31" s="37">
        <v>0</v>
      </c>
      <c r="I31" s="3">
        <f>E31+'уд.вес Дт'!E31</f>
        <v>2</v>
      </c>
    </row>
    <row r="32" spans="1:9" s="3" customFormat="1" ht="12.75" hidden="1">
      <c r="A32" s="16" t="s">
        <v>67</v>
      </c>
      <c r="B32" s="137">
        <f>'исполн.расх.'!B33</f>
        <v>600573.17227</v>
      </c>
      <c r="C32" s="31">
        <v>0</v>
      </c>
      <c r="D32" s="45">
        <f t="shared" si="0"/>
        <v>0</v>
      </c>
      <c r="E32" s="74">
        <f t="shared" si="3"/>
        <v>1</v>
      </c>
      <c r="F32" s="22">
        <f t="shared" si="4"/>
        <v>1</v>
      </c>
      <c r="G32" s="58">
        <v>0</v>
      </c>
      <c r="H32" s="37">
        <v>0</v>
      </c>
      <c r="I32" s="3">
        <f>E32+'уд.вес Дт'!E32</f>
        <v>2</v>
      </c>
    </row>
    <row r="33" spans="1:9" s="3" customFormat="1" ht="12.75" hidden="1">
      <c r="A33" s="16" t="s">
        <v>68</v>
      </c>
      <c r="B33" s="137">
        <f>'исполн.расх.'!B34</f>
        <v>445093.21202</v>
      </c>
      <c r="C33" s="31">
        <v>0</v>
      </c>
      <c r="D33" s="45">
        <f t="shared" si="0"/>
        <v>0</v>
      </c>
      <c r="E33" s="74">
        <f t="shared" si="3"/>
        <v>1</v>
      </c>
      <c r="F33" s="22">
        <f t="shared" si="4"/>
        <v>1</v>
      </c>
      <c r="G33" s="58">
        <v>197</v>
      </c>
      <c r="H33" s="37">
        <v>0</v>
      </c>
      <c r="I33" s="3">
        <f>E33+'уд.вес Дт'!E33</f>
        <v>2</v>
      </c>
    </row>
    <row r="34" spans="1:9" s="3" customFormat="1" ht="12.75" hidden="1">
      <c r="A34" s="16" t="s">
        <v>69</v>
      </c>
      <c r="B34" s="137">
        <f>'исполн.расх.'!B35</f>
        <v>692462.76174</v>
      </c>
      <c r="C34" s="31">
        <v>0</v>
      </c>
      <c r="D34" s="45">
        <f t="shared" si="0"/>
        <v>0</v>
      </c>
      <c r="E34" s="74">
        <f t="shared" si="3"/>
        <v>1</v>
      </c>
      <c r="F34" s="22">
        <f t="shared" si="4"/>
        <v>1</v>
      </c>
      <c r="G34" s="58">
        <v>0</v>
      </c>
      <c r="H34" s="37">
        <v>0</v>
      </c>
      <c r="I34" s="3">
        <f>E34+'уд.вес Дт'!E34</f>
        <v>2</v>
      </c>
    </row>
    <row r="35" spans="1:9" s="3" customFormat="1" ht="12.75" hidden="1">
      <c r="A35" s="16" t="s">
        <v>70</v>
      </c>
      <c r="B35" s="137">
        <f>'исполн.расх.'!B36</f>
        <v>2624523.66191</v>
      </c>
      <c r="C35" s="31">
        <v>0</v>
      </c>
      <c r="D35" s="45">
        <f t="shared" si="0"/>
        <v>0</v>
      </c>
      <c r="E35" s="23">
        <f t="shared" si="3"/>
        <v>1</v>
      </c>
      <c r="F35" s="22">
        <f t="shared" si="4"/>
        <v>1</v>
      </c>
      <c r="G35" s="58">
        <v>369</v>
      </c>
      <c r="H35" s="37">
        <v>0</v>
      </c>
      <c r="I35" s="3">
        <f>E35+'уд.вес Дт'!E35</f>
        <v>2</v>
      </c>
    </row>
    <row r="36" spans="1:9" s="3" customFormat="1" ht="12.75" hidden="1">
      <c r="A36" s="16" t="s">
        <v>71</v>
      </c>
      <c r="B36" s="137">
        <f>'исполн.расх.'!B37</f>
        <v>569671.8750499999</v>
      </c>
      <c r="C36" s="31">
        <v>0</v>
      </c>
      <c r="D36" s="45">
        <f t="shared" si="0"/>
        <v>0</v>
      </c>
      <c r="E36" s="23">
        <f t="shared" si="3"/>
        <v>1</v>
      </c>
      <c r="F36" s="22">
        <f t="shared" si="4"/>
        <v>1</v>
      </c>
      <c r="G36" s="58">
        <v>776</v>
      </c>
      <c r="H36" s="37">
        <v>0</v>
      </c>
      <c r="I36" s="3">
        <f>E36+'уд.вес Дт'!E36</f>
        <v>2</v>
      </c>
    </row>
    <row r="37" spans="1:9" s="3" customFormat="1" ht="12.75" hidden="1">
      <c r="A37" s="16" t="s">
        <v>72</v>
      </c>
      <c r="B37" s="137">
        <f>'исполн.расх.'!B38</f>
        <v>471856.12166</v>
      </c>
      <c r="C37" s="31">
        <v>0</v>
      </c>
      <c r="D37" s="45">
        <f t="shared" si="0"/>
        <v>0</v>
      </c>
      <c r="E37" s="23">
        <f t="shared" si="3"/>
        <v>1</v>
      </c>
      <c r="F37" s="22">
        <f t="shared" si="4"/>
        <v>1</v>
      </c>
      <c r="G37" s="58">
        <v>2</v>
      </c>
      <c r="H37" s="37">
        <v>0</v>
      </c>
      <c r="I37" s="3">
        <f>E37+'уд.вес Дт'!E37</f>
        <v>2</v>
      </c>
    </row>
    <row r="38" spans="1:9" s="3" customFormat="1" ht="12.75" hidden="1">
      <c r="A38" s="16" t="s">
        <v>73</v>
      </c>
      <c r="B38" s="137">
        <f>'исполн.расх.'!B39</f>
        <v>603713.83303</v>
      </c>
      <c r="C38" s="31">
        <v>0</v>
      </c>
      <c r="D38" s="45">
        <f t="shared" si="0"/>
        <v>0</v>
      </c>
      <c r="E38" s="23">
        <f t="shared" si="3"/>
        <v>1</v>
      </c>
      <c r="F38" s="22">
        <f t="shared" si="4"/>
        <v>1</v>
      </c>
      <c r="G38" s="58">
        <v>0</v>
      </c>
      <c r="H38" s="37">
        <v>0</v>
      </c>
      <c r="I38" s="3">
        <f>E38+'уд.вес Дт'!E38</f>
        <v>2</v>
      </c>
    </row>
    <row r="39" spans="1:9" s="3" customFormat="1" ht="12.75" hidden="1">
      <c r="A39" s="16" t="s">
        <v>74</v>
      </c>
      <c r="B39" s="137">
        <f>'исполн.расх.'!B40</f>
        <v>434039.38093</v>
      </c>
      <c r="C39" s="31">
        <v>0</v>
      </c>
      <c r="D39" s="45">
        <f t="shared" si="0"/>
        <v>0</v>
      </c>
      <c r="E39" s="23">
        <f t="shared" si="3"/>
        <v>1</v>
      </c>
      <c r="F39" s="22">
        <f t="shared" si="4"/>
        <v>1</v>
      </c>
      <c r="G39" s="58">
        <v>0</v>
      </c>
      <c r="H39" s="37">
        <v>0</v>
      </c>
      <c r="I39" s="3">
        <f>E39+'уд.вес Дт'!E39</f>
        <v>2</v>
      </c>
    </row>
    <row r="40" spans="1:9" s="3" customFormat="1" ht="12.75" hidden="1">
      <c r="A40" s="16" t="s">
        <v>75</v>
      </c>
      <c r="B40" s="137">
        <f>'исполн.расх.'!B41</f>
        <v>413588.77792</v>
      </c>
      <c r="C40" s="31">
        <v>0</v>
      </c>
      <c r="D40" s="45">
        <f t="shared" si="0"/>
        <v>0</v>
      </c>
      <c r="E40" s="74">
        <f t="shared" si="3"/>
        <v>1</v>
      </c>
      <c r="F40" s="22">
        <f t="shared" si="4"/>
        <v>1</v>
      </c>
      <c r="G40" s="58">
        <v>967</v>
      </c>
      <c r="H40" s="37">
        <v>0</v>
      </c>
      <c r="I40" s="3">
        <f>E40+'уд.вес Дт'!E40</f>
        <v>2</v>
      </c>
    </row>
    <row r="41" spans="1:9" s="3" customFormat="1" ht="12.75" hidden="1">
      <c r="A41" s="16" t="s">
        <v>76</v>
      </c>
      <c r="B41" s="137">
        <f>'исполн.расх.'!B42</f>
        <v>547576.6766799999</v>
      </c>
      <c r="C41" s="31">
        <v>0</v>
      </c>
      <c r="D41" s="45">
        <f t="shared" si="0"/>
        <v>0</v>
      </c>
      <c r="E41" s="74">
        <f t="shared" si="3"/>
        <v>1</v>
      </c>
      <c r="F41" s="22">
        <f t="shared" si="4"/>
        <v>1</v>
      </c>
      <c r="G41" s="58">
        <v>396</v>
      </c>
      <c r="H41" s="37">
        <v>0</v>
      </c>
      <c r="I41" s="3">
        <f>E41+'уд.вес Дт'!E41</f>
        <v>2</v>
      </c>
    </row>
    <row r="42" spans="1:9" s="3" customFormat="1" ht="12.75" hidden="1">
      <c r="A42" s="16" t="s">
        <v>77</v>
      </c>
      <c r="B42" s="137">
        <f>'исполн.расх.'!B43</f>
        <v>760673.2756599999</v>
      </c>
      <c r="C42" s="31">
        <v>0</v>
      </c>
      <c r="D42" s="45">
        <f t="shared" si="0"/>
        <v>0</v>
      </c>
      <c r="E42" s="74">
        <f t="shared" si="3"/>
        <v>1</v>
      </c>
      <c r="F42" s="22">
        <f t="shared" si="4"/>
        <v>1</v>
      </c>
      <c r="G42" s="58">
        <v>0</v>
      </c>
      <c r="H42" s="37">
        <v>0</v>
      </c>
      <c r="I42" s="3">
        <f>E42+'уд.вес Дт'!E42</f>
        <v>2</v>
      </c>
    </row>
    <row r="43" spans="1:9" s="3" customFormat="1" ht="12.75" hidden="1">
      <c r="A43" s="16" t="s">
        <v>78</v>
      </c>
      <c r="B43" s="137">
        <f>'исполн.расх.'!B44</f>
        <v>1575129.52531</v>
      </c>
      <c r="C43" s="31">
        <v>0</v>
      </c>
      <c r="D43" s="45">
        <f t="shared" si="0"/>
        <v>0</v>
      </c>
      <c r="E43" s="74">
        <f t="shared" si="3"/>
        <v>1</v>
      </c>
      <c r="F43" s="22">
        <f t="shared" si="4"/>
        <v>1</v>
      </c>
      <c r="G43" s="58">
        <v>15828</v>
      </c>
      <c r="H43" s="37">
        <v>0</v>
      </c>
      <c r="I43" s="3">
        <f>E43+'уд.вес Дт'!E43</f>
        <v>2</v>
      </c>
    </row>
    <row r="44" spans="1:9" s="3" customFormat="1" ht="12.75" hidden="1">
      <c r="A44" s="16" t="s">
        <v>96</v>
      </c>
      <c r="B44" s="137">
        <f>'исполн.расх.'!B45</f>
        <v>314567.32775</v>
      </c>
      <c r="C44" s="31">
        <v>0</v>
      </c>
      <c r="D44" s="45">
        <f t="shared" si="0"/>
        <v>0</v>
      </c>
      <c r="E44" s="23">
        <f t="shared" si="3"/>
        <v>1</v>
      </c>
      <c r="F44" s="22">
        <f t="shared" si="4"/>
        <v>1</v>
      </c>
      <c r="G44" s="58">
        <v>420</v>
      </c>
      <c r="H44" s="37">
        <v>0</v>
      </c>
      <c r="I44" s="3">
        <f>E44+'уд.вес Дт'!E44</f>
        <v>2</v>
      </c>
    </row>
    <row r="45" spans="1:9" s="3" customFormat="1" ht="12.75" hidden="1">
      <c r="A45" s="16" t="s">
        <v>80</v>
      </c>
      <c r="B45" s="137">
        <f>'исполн.расх.'!B46</f>
        <v>1117257.62202</v>
      </c>
      <c r="C45" s="31">
        <v>0</v>
      </c>
      <c r="D45" s="45">
        <f t="shared" si="0"/>
        <v>0</v>
      </c>
      <c r="E45" s="74">
        <f t="shared" si="3"/>
        <v>1</v>
      </c>
      <c r="F45" s="22">
        <f t="shared" si="4"/>
        <v>1</v>
      </c>
      <c r="G45" s="58">
        <v>0</v>
      </c>
      <c r="H45" s="37">
        <v>0</v>
      </c>
      <c r="I45" s="3">
        <f>E45+'уд.вес Дт'!E45</f>
        <v>2</v>
      </c>
    </row>
    <row r="46" spans="1:9" s="3" customFormat="1" ht="12.75" hidden="1">
      <c r="A46" s="16" t="s">
        <v>81</v>
      </c>
      <c r="B46" s="137">
        <f>'исполн.расх.'!B47</f>
        <v>742013.1615</v>
      </c>
      <c r="C46" s="31">
        <v>0</v>
      </c>
      <c r="D46" s="45">
        <f t="shared" si="0"/>
        <v>0</v>
      </c>
      <c r="E46" s="74">
        <f t="shared" si="3"/>
        <v>1</v>
      </c>
      <c r="F46" s="22">
        <f t="shared" si="4"/>
        <v>1</v>
      </c>
      <c r="G46" s="58">
        <v>0</v>
      </c>
      <c r="H46" s="37">
        <v>0</v>
      </c>
      <c r="I46" s="3">
        <f>E46+'уд.вес Дт'!E46</f>
        <v>2</v>
      </c>
    </row>
    <row r="47" spans="1:9" s="3" customFormat="1" ht="12.75" hidden="1">
      <c r="A47" s="16" t="s">
        <v>82</v>
      </c>
      <c r="B47" s="137">
        <f>'исполн.расх.'!B48</f>
        <v>421837.11829</v>
      </c>
      <c r="C47" s="31">
        <v>0</v>
      </c>
      <c r="D47" s="45">
        <f t="shared" si="0"/>
        <v>0</v>
      </c>
      <c r="E47" s="23">
        <f t="shared" si="3"/>
        <v>1</v>
      </c>
      <c r="F47" s="22">
        <f t="shared" si="4"/>
        <v>1</v>
      </c>
      <c r="G47" s="58">
        <v>0</v>
      </c>
      <c r="H47" s="37">
        <v>0</v>
      </c>
      <c r="I47" s="3">
        <f>E47+'уд.вес Дт'!E47</f>
        <v>2</v>
      </c>
    </row>
    <row r="48" spans="1:9" s="3" customFormat="1" ht="12.75" hidden="1">
      <c r="A48" s="16" t="s">
        <v>83</v>
      </c>
      <c r="B48" s="137">
        <f>'исполн.расх.'!B49</f>
        <v>533993.63439</v>
      </c>
      <c r="C48" s="31">
        <v>0</v>
      </c>
      <c r="D48" s="45">
        <f t="shared" si="0"/>
        <v>0</v>
      </c>
      <c r="E48" s="23">
        <f t="shared" si="3"/>
        <v>1</v>
      </c>
      <c r="F48" s="22">
        <f t="shared" si="4"/>
        <v>1</v>
      </c>
      <c r="G48" s="58">
        <v>0</v>
      </c>
      <c r="H48" s="37">
        <v>0</v>
      </c>
      <c r="I48" s="3">
        <f>E48+'уд.вес Дт'!E48</f>
        <v>2</v>
      </c>
    </row>
    <row r="49" spans="1:9" s="3" customFormat="1" ht="12.75" hidden="1">
      <c r="A49" s="16" t="s">
        <v>97</v>
      </c>
      <c r="B49" s="137">
        <f>'исполн.расх.'!B50</f>
        <v>351493.84162</v>
      </c>
      <c r="C49" s="31">
        <v>0</v>
      </c>
      <c r="D49" s="45">
        <f t="shared" si="0"/>
        <v>0</v>
      </c>
      <c r="E49" s="23">
        <f t="shared" si="3"/>
        <v>1</v>
      </c>
      <c r="F49" s="22">
        <f t="shared" si="4"/>
        <v>1</v>
      </c>
      <c r="G49" s="58">
        <v>71</v>
      </c>
      <c r="H49" s="37">
        <v>0</v>
      </c>
      <c r="I49" s="3">
        <f>E49+'уд.вес Дт'!E49</f>
        <v>2</v>
      </c>
    </row>
    <row r="50" spans="1:9" s="3" customFormat="1" ht="12.75" hidden="1">
      <c r="A50" s="16" t="s">
        <v>84</v>
      </c>
      <c r="B50" s="137">
        <f>'исполн.расх.'!B51</f>
        <v>583162.50624</v>
      </c>
      <c r="C50" s="31">
        <v>0</v>
      </c>
      <c r="D50" s="45">
        <f t="shared" si="0"/>
        <v>0</v>
      </c>
      <c r="E50" s="23">
        <f t="shared" si="3"/>
        <v>1</v>
      </c>
      <c r="F50" s="22">
        <f t="shared" si="4"/>
        <v>1</v>
      </c>
      <c r="G50" s="58">
        <v>0</v>
      </c>
      <c r="H50" s="37">
        <v>0</v>
      </c>
      <c r="I50" s="3">
        <f>E50+'уд.вес Дт'!E50</f>
        <v>2</v>
      </c>
    </row>
    <row r="51" spans="1:9" ht="13.5" hidden="1" thickBot="1">
      <c r="A51" s="17" t="s">
        <v>98</v>
      </c>
      <c r="B51" s="137">
        <f>'исполн.расх.'!B52</f>
        <v>673673.36799</v>
      </c>
      <c r="C51" s="31">
        <v>28</v>
      </c>
      <c r="D51" s="45">
        <f t="shared" si="0"/>
        <v>4.156316893384396E-05</v>
      </c>
      <c r="E51" s="32">
        <f t="shared" si="3"/>
        <v>45</v>
      </c>
      <c r="F51" s="149">
        <f t="shared" si="4"/>
        <v>45</v>
      </c>
      <c r="G51" s="58">
        <v>2365</v>
      </c>
      <c r="H51" s="37">
        <v>185</v>
      </c>
      <c r="I51" s="3">
        <f>E51+'уд.вес Дт'!E51</f>
        <v>46</v>
      </c>
    </row>
    <row r="52" spans="1:8" s="3" customFormat="1" ht="17.25" customHeight="1" thickBot="1">
      <c r="A52" s="41" t="s">
        <v>42</v>
      </c>
      <c r="B52" s="40">
        <f>SUM(B4:B12)</f>
        <v>193881.55999999997</v>
      </c>
      <c r="C52" s="28">
        <f>SUM(C4:C12)</f>
        <v>0</v>
      </c>
      <c r="D52" s="46">
        <f>C52/B52</f>
        <v>0</v>
      </c>
      <c r="E52" s="15"/>
      <c r="F52" s="150"/>
      <c r="G52" s="58">
        <f>SUM(G4:G51)</f>
        <v>285849</v>
      </c>
      <c r="H52" s="58">
        <f>SUM(H4:H51)</f>
        <v>73035</v>
      </c>
    </row>
    <row r="53" spans="1:8" s="3" customFormat="1" ht="12.75">
      <c r="A53" s="5"/>
      <c r="G53" s="59"/>
      <c r="H53" s="37"/>
    </row>
    <row r="54" spans="1:8" s="3" customFormat="1" ht="12.75">
      <c r="A54" s="5"/>
      <c r="B54" s="173">
        <v>1</v>
      </c>
      <c r="C54" s="174">
        <v>2</v>
      </c>
      <c r="D54" s="173">
        <v>3</v>
      </c>
      <c r="G54" s="60">
        <v>6118</v>
      </c>
      <c r="H54" s="37"/>
    </row>
    <row r="55" spans="1:8" s="3" customFormat="1" ht="12.75">
      <c r="A55" s="5"/>
      <c r="D55" s="173" t="s">
        <v>133</v>
      </c>
      <c r="G55" s="61">
        <f>G54+G52</f>
        <v>291967</v>
      </c>
      <c r="H55" s="37"/>
    </row>
    <row r="56" spans="1:8" s="3" customFormat="1" ht="12.75">
      <c r="A56" s="5"/>
      <c r="G56" s="59"/>
      <c r="H56" s="37"/>
    </row>
    <row r="57" spans="1:8" s="3" customFormat="1" ht="12.75">
      <c r="A57" s="5"/>
      <c r="G57" s="59"/>
      <c r="H57" s="37"/>
    </row>
    <row r="58" spans="1:8" s="3" customFormat="1" ht="12.75">
      <c r="A58" s="5"/>
      <c r="G58" s="59"/>
      <c r="H58" s="37"/>
    </row>
    <row r="59" spans="1:8" s="3" customFormat="1" ht="12.75">
      <c r="A59" s="5"/>
      <c r="G59" s="59"/>
      <c r="H59" s="37"/>
    </row>
    <row r="60" spans="1:8" s="3" customFormat="1" ht="12.75">
      <c r="A60" s="5"/>
      <c r="G60" s="59"/>
      <c r="H60" s="37"/>
    </row>
    <row r="61" spans="1:8" s="3" customFormat="1" ht="12.75">
      <c r="A61" s="5"/>
      <c r="G61" s="59"/>
      <c r="H61" s="37"/>
    </row>
    <row r="62" spans="1:8" s="3" customFormat="1" ht="12.75">
      <c r="A62" s="5"/>
      <c r="G62" s="59"/>
      <c r="H62" s="37"/>
    </row>
    <row r="63" spans="1:8" s="3" customFormat="1" ht="12.75">
      <c r="A63" s="5"/>
      <c r="G63" s="59"/>
      <c r="H63" s="37"/>
    </row>
    <row r="64" spans="1:8" s="3" customFormat="1" ht="12.75">
      <c r="A64" s="5"/>
      <c r="G64" s="59"/>
      <c r="H64" s="37"/>
    </row>
    <row r="65" spans="1:8" s="3" customFormat="1" ht="12.75">
      <c r="A65" s="5"/>
      <c r="G65" s="59"/>
      <c r="H65" s="37"/>
    </row>
    <row r="66" spans="1:8" s="3" customFormat="1" ht="12.75">
      <c r="A66" s="5"/>
      <c r="G66" s="59"/>
      <c r="H66" s="37"/>
    </row>
    <row r="67" spans="1:8" s="3" customFormat="1" ht="12.75">
      <c r="A67" s="5"/>
      <c r="G67" s="59"/>
      <c r="H67" s="37"/>
    </row>
    <row r="68" spans="1:8" s="3" customFormat="1" ht="12.75">
      <c r="A68" s="5"/>
      <c r="G68" s="59"/>
      <c r="H68" s="37"/>
    </row>
    <row r="69" spans="1:8" s="3" customFormat="1" ht="12.75">
      <c r="A69" s="5"/>
      <c r="G69" s="59"/>
      <c r="H69" s="37"/>
    </row>
    <row r="70" spans="1:8" s="3" customFormat="1" ht="12.75">
      <c r="A70" s="5"/>
      <c r="G70" s="59"/>
      <c r="H70" s="37"/>
    </row>
    <row r="71" spans="1:8" s="3" customFormat="1" ht="12.75">
      <c r="A71" s="5"/>
      <c r="G71" s="59"/>
      <c r="H71" s="37"/>
    </row>
    <row r="72" spans="1:8" s="3" customFormat="1" ht="12.75">
      <c r="A72" s="5"/>
      <c r="G72" s="59"/>
      <c r="H72" s="37"/>
    </row>
    <row r="73" spans="1:8" s="3" customFormat="1" ht="12.75">
      <c r="A73" s="5"/>
      <c r="G73" s="59"/>
      <c r="H73" s="37"/>
    </row>
    <row r="74" spans="1:8" s="3" customFormat="1" ht="12.75">
      <c r="A74" s="5"/>
      <c r="G74" s="59"/>
      <c r="H74" s="37"/>
    </row>
    <row r="75" spans="1:8" s="3" customFormat="1" ht="12.75">
      <c r="A75" s="5"/>
      <c r="G75" s="59"/>
      <c r="H75" s="37"/>
    </row>
    <row r="76" spans="1:8" s="3" customFormat="1" ht="12.75">
      <c r="A76" s="5"/>
      <c r="G76" s="59"/>
      <c r="H76" s="37"/>
    </row>
    <row r="77" spans="1:8" s="3" customFormat="1" ht="12.75">
      <c r="A77" s="5"/>
      <c r="G77" s="59"/>
      <c r="H77" s="37"/>
    </row>
    <row r="78" spans="1:8" s="3" customFormat="1" ht="12.75">
      <c r="A78" s="5"/>
      <c r="G78" s="59"/>
      <c r="H78" s="37"/>
    </row>
    <row r="79" spans="1:8" s="3" customFormat="1" ht="12.75">
      <c r="A79" s="5"/>
      <c r="G79" s="59"/>
      <c r="H79" s="37"/>
    </row>
    <row r="80" spans="1:8" s="3" customFormat="1" ht="12.75">
      <c r="A80" s="5"/>
      <c r="G80" s="59"/>
      <c r="H80" s="37"/>
    </row>
    <row r="81" spans="1:8" s="3" customFormat="1" ht="12.75">
      <c r="A81" s="5"/>
      <c r="G81" s="59"/>
      <c r="H81" s="37"/>
    </row>
    <row r="82" spans="1:8" s="3" customFormat="1" ht="12.75">
      <c r="A82" s="5"/>
      <c r="G82" s="59"/>
      <c r="H82" s="37"/>
    </row>
    <row r="83" spans="1:8" s="3" customFormat="1" ht="12.75">
      <c r="A83" s="5"/>
      <c r="G83" s="59"/>
      <c r="H83" s="37"/>
    </row>
    <row r="84" spans="1:8" s="3" customFormat="1" ht="12.75">
      <c r="A84" s="5"/>
      <c r="G84" s="59"/>
      <c r="H84" s="37"/>
    </row>
    <row r="85" spans="1:8" s="3" customFormat="1" ht="12.75">
      <c r="A85" s="5"/>
      <c r="G85" s="59"/>
      <c r="H85" s="37"/>
    </row>
    <row r="86" spans="1:8" s="3" customFormat="1" ht="12.75">
      <c r="A86" s="5"/>
      <c r="G86" s="59"/>
      <c r="H86" s="37"/>
    </row>
    <row r="87" spans="1:8" s="3" customFormat="1" ht="12.75">
      <c r="A87" s="5"/>
      <c r="G87" s="59"/>
      <c r="H87" s="37"/>
    </row>
    <row r="88" spans="1:8" s="3" customFormat="1" ht="12.75">
      <c r="A88" s="5"/>
      <c r="G88" s="59"/>
      <c r="H88" s="37"/>
    </row>
    <row r="89" spans="1:8" s="3" customFormat="1" ht="12.75">
      <c r="A89" s="5"/>
      <c r="G89" s="59"/>
      <c r="H89" s="37"/>
    </row>
    <row r="90" spans="1:8" s="3" customFormat="1" ht="12.75">
      <c r="A90" s="5"/>
      <c r="G90" s="59"/>
      <c r="H90" s="37"/>
    </row>
    <row r="91" spans="1:8" s="3" customFormat="1" ht="12.75">
      <c r="A91" s="5"/>
      <c r="G91" s="59"/>
      <c r="H91" s="37"/>
    </row>
    <row r="92" spans="1:8" s="3" customFormat="1" ht="12.75">
      <c r="A92" s="5"/>
      <c r="G92" s="59"/>
      <c r="H92" s="37"/>
    </row>
    <row r="93" spans="1:8" s="3" customFormat="1" ht="12.75">
      <c r="A93" s="5"/>
      <c r="G93" s="59"/>
      <c r="H93" s="37"/>
    </row>
    <row r="94" spans="1:8" s="3" customFormat="1" ht="12.75">
      <c r="A94" s="5"/>
      <c r="G94" s="59"/>
      <c r="H94" s="37"/>
    </row>
    <row r="95" spans="1:8" s="3" customFormat="1" ht="12.75">
      <c r="A95" s="5"/>
      <c r="G95" s="59"/>
      <c r="H95" s="37"/>
    </row>
    <row r="96" spans="1:7" s="3" customFormat="1" ht="12.75">
      <c r="A96" s="5"/>
      <c r="G96" s="44"/>
    </row>
    <row r="97" spans="1:7" s="3" customFormat="1" ht="12.75">
      <c r="A97" s="5"/>
      <c r="G97" s="44"/>
    </row>
    <row r="98" spans="1:7" s="3" customFormat="1" ht="12.75">
      <c r="A98" s="5"/>
      <c r="G98" s="44"/>
    </row>
    <row r="99" spans="1:7" s="3" customFormat="1" ht="12.75">
      <c r="A99" s="5"/>
      <c r="G99" s="44"/>
    </row>
    <row r="100" spans="1:7" s="3" customFormat="1" ht="12.75">
      <c r="A100" s="5"/>
      <c r="G100" s="44"/>
    </row>
    <row r="101" spans="1:7" s="3" customFormat="1" ht="12.75">
      <c r="A101" s="5"/>
      <c r="G101" s="44"/>
    </row>
    <row r="102" spans="1:7" s="3" customFormat="1" ht="12.75">
      <c r="A102" s="5"/>
      <c r="G102" s="44"/>
    </row>
    <row r="103" spans="1:7" s="3" customFormat="1" ht="12.75">
      <c r="A103" s="5"/>
      <c r="G103" s="44"/>
    </row>
    <row r="104" spans="1:7" s="3" customFormat="1" ht="12.75">
      <c r="A104" s="5"/>
      <c r="G104" s="44"/>
    </row>
    <row r="105" spans="1:7" s="3" customFormat="1" ht="12.75">
      <c r="A105" s="5"/>
      <c r="G105" s="44"/>
    </row>
    <row r="106" spans="1:7" s="3" customFormat="1" ht="12.75">
      <c r="A106" s="5"/>
      <c r="G106" s="44"/>
    </row>
    <row r="107" spans="1:7" s="3" customFormat="1" ht="12.75">
      <c r="A107" s="5"/>
      <c r="G107" s="44"/>
    </row>
    <row r="108" spans="1:7" s="3" customFormat="1" ht="12.75">
      <c r="A108" s="5"/>
      <c r="G108" s="44"/>
    </row>
    <row r="109" spans="1:7" s="3" customFormat="1" ht="12.75">
      <c r="A109" s="5"/>
      <c r="G109" s="44"/>
    </row>
    <row r="110" spans="1:7" s="3" customFormat="1" ht="12.75">
      <c r="A110" s="5"/>
      <c r="G110" s="44"/>
    </row>
    <row r="111" spans="1:7" s="3" customFormat="1" ht="12.75">
      <c r="A111" s="5"/>
      <c r="G111" s="44"/>
    </row>
    <row r="112" spans="1:7" s="3" customFormat="1" ht="12.75">
      <c r="A112" s="5"/>
      <c r="G112" s="44"/>
    </row>
    <row r="113" spans="1:7" s="3" customFormat="1" ht="12.75">
      <c r="A113" s="5"/>
      <c r="G113" s="44"/>
    </row>
    <row r="114" spans="1:7" s="3" customFormat="1" ht="12.75">
      <c r="A114" s="5"/>
      <c r="G114" s="44"/>
    </row>
    <row r="115" spans="1:7" s="3" customFormat="1" ht="12.75">
      <c r="A115" s="5"/>
      <c r="G115" s="44"/>
    </row>
    <row r="116" spans="1:7" s="3" customFormat="1" ht="12.75">
      <c r="A116" s="5"/>
      <c r="G116" s="44"/>
    </row>
    <row r="117" spans="1:7" s="3" customFormat="1" ht="12.75">
      <c r="A117" s="5"/>
      <c r="G117" s="44"/>
    </row>
    <row r="118" spans="1:7" s="3" customFormat="1" ht="12.75">
      <c r="A118" s="5"/>
      <c r="G118" s="44"/>
    </row>
    <row r="119" spans="1:7" s="3" customFormat="1" ht="12.75">
      <c r="A119" s="5"/>
      <c r="G119" s="44"/>
    </row>
    <row r="120" spans="1:7" s="3" customFormat="1" ht="12.75">
      <c r="A120" s="5"/>
      <c r="G120" s="44"/>
    </row>
    <row r="121" spans="1:7" s="3" customFormat="1" ht="12.75">
      <c r="A121" s="5"/>
      <c r="G121" s="44"/>
    </row>
    <row r="122" spans="1:7" s="3" customFormat="1" ht="12.75">
      <c r="A122" s="5"/>
      <c r="G122" s="44"/>
    </row>
    <row r="123" spans="1:7" s="3" customFormat="1" ht="12.75">
      <c r="A123" s="5"/>
      <c r="G123" s="44"/>
    </row>
    <row r="124" spans="1:7" s="3" customFormat="1" ht="12.75">
      <c r="A124" s="5"/>
      <c r="G124" s="44"/>
    </row>
    <row r="125" spans="1:7" s="3" customFormat="1" ht="12.75">
      <c r="A125" s="5"/>
      <c r="G125" s="44"/>
    </row>
    <row r="126" spans="1:7" s="3" customFormat="1" ht="12.75">
      <c r="A126" s="5"/>
      <c r="G126" s="44"/>
    </row>
    <row r="127" spans="1:7" s="3" customFormat="1" ht="12.75">
      <c r="A127" s="5"/>
      <c r="G127" s="44"/>
    </row>
    <row r="128" spans="1:7" s="3" customFormat="1" ht="12.75">
      <c r="A128" s="5"/>
      <c r="G128" s="44"/>
    </row>
    <row r="129" spans="1:7" s="3" customFormat="1" ht="12.75">
      <c r="A129" s="5"/>
      <c r="G129" s="44"/>
    </row>
    <row r="130" spans="1:7" s="3" customFormat="1" ht="12.75">
      <c r="A130" s="5"/>
      <c r="G130" s="44"/>
    </row>
    <row r="131" spans="1:7" s="3" customFormat="1" ht="12.75">
      <c r="A131" s="5"/>
      <c r="G131" s="44"/>
    </row>
    <row r="132" spans="1:7" s="3" customFormat="1" ht="12.75">
      <c r="A132" s="5"/>
      <c r="G132" s="44"/>
    </row>
    <row r="133" spans="1:7" s="3" customFormat="1" ht="12.75">
      <c r="A133" s="5"/>
      <c r="G133" s="44"/>
    </row>
    <row r="134" spans="1:7" s="3" customFormat="1" ht="12.75">
      <c r="A134" s="5"/>
      <c r="G134" s="44"/>
    </row>
    <row r="135" spans="1:7" s="3" customFormat="1" ht="12.75">
      <c r="A135" s="5"/>
      <c r="G135" s="44"/>
    </row>
    <row r="136" spans="1:7" s="3" customFormat="1" ht="12.75">
      <c r="A136" s="5"/>
      <c r="G136" s="44"/>
    </row>
    <row r="137" spans="1:7" s="3" customFormat="1" ht="12.75">
      <c r="A137" s="5"/>
      <c r="G137" s="44"/>
    </row>
    <row r="138" spans="1:7" s="3" customFormat="1" ht="12.75">
      <c r="A138" s="5"/>
      <c r="G138" s="44"/>
    </row>
    <row r="139" spans="1:7" s="3" customFormat="1" ht="12.75">
      <c r="A139" s="5"/>
      <c r="G139" s="44"/>
    </row>
    <row r="140" spans="1:7" s="3" customFormat="1" ht="12.75">
      <c r="A140" s="5"/>
      <c r="G140" s="44"/>
    </row>
    <row r="141" spans="1:7" s="3" customFormat="1" ht="12.75">
      <c r="A141" s="5"/>
      <c r="G141" s="44"/>
    </row>
    <row r="142" spans="1:7" s="3" customFormat="1" ht="12.75">
      <c r="A142" s="5"/>
      <c r="G142" s="44"/>
    </row>
    <row r="143" spans="1:7" s="3" customFormat="1" ht="12.75">
      <c r="A143" s="5"/>
      <c r="G143" s="44"/>
    </row>
    <row r="144" spans="1:7" s="3" customFormat="1" ht="12.75">
      <c r="A144" s="5"/>
      <c r="G144" s="44"/>
    </row>
    <row r="145" spans="1:7" s="3" customFormat="1" ht="12.75">
      <c r="A145" s="5"/>
      <c r="G145" s="44"/>
    </row>
    <row r="146" spans="1:7" s="3" customFormat="1" ht="12.75">
      <c r="A146" s="5"/>
      <c r="G146" s="44"/>
    </row>
    <row r="147" spans="1:7" s="3" customFormat="1" ht="12.75">
      <c r="A147" s="5"/>
      <c r="G147" s="44"/>
    </row>
    <row r="148" spans="1:7" s="3" customFormat="1" ht="12.75">
      <c r="A148" s="5"/>
      <c r="G148" s="44"/>
    </row>
    <row r="149" spans="1:7" s="3" customFormat="1" ht="12.75">
      <c r="A149" s="5"/>
      <c r="G149" s="44"/>
    </row>
    <row r="150" spans="1:7" s="3" customFormat="1" ht="12.75">
      <c r="A150" s="5"/>
      <c r="G150" s="44"/>
    </row>
    <row r="151" spans="1:7" s="3" customFormat="1" ht="12.75">
      <c r="A151" s="5"/>
      <c r="G151" s="44"/>
    </row>
    <row r="152" spans="1:7" s="3" customFormat="1" ht="12.75">
      <c r="A152" s="5"/>
      <c r="G152" s="44"/>
    </row>
    <row r="153" spans="1:7" s="3" customFormat="1" ht="12.75">
      <c r="A153" s="5"/>
      <c r="G153" s="44"/>
    </row>
    <row r="154" spans="1:7" s="3" customFormat="1" ht="12.75">
      <c r="A154" s="5"/>
      <c r="G154" s="44"/>
    </row>
    <row r="155" spans="1:7" s="3" customFormat="1" ht="12.75">
      <c r="A155" s="5"/>
      <c r="G155" s="44"/>
    </row>
    <row r="156" spans="1:7" s="3" customFormat="1" ht="12.75">
      <c r="A156" s="5"/>
      <c r="G156" s="44"/>
    </row>
    <row r="157" spans="1:7" s="3" customFormat="1" ht="12.75">
      <c r="A157" s="5"/>
      <c r="G157" s="44"/>
    </row>
    <row r="158" spans="1:7" s="3" customFormat="1" ht="12.75">
      <c r="A158" s="5"/>
      <c r="G158" s="44"/>
    </row>
    <row r="159" spans="1:7" s="3" customFormat="1" ht="12.75">
      <c r="A159" s="5"/>
      <c r="G159" s="44"/>
    </row>
    <row r="160" spans="1:7" s="3" customFormat="1" ht="12.75">
      <c r="A160" s="5"/>
      <c r="G160" s="44"/>
    </row>
    <row r="161" spans="1:7" s="3" customFormat="1" ht="12.75">
      <c r="A161" s="5"/>
      <c r="G161" s="44"/>
    </row>
    <row r="162" spans="1:7" s="3" customFormat="1" ht="12.75">
      <c r="A162" s="5"/>
      <c r="G162" s="44"/>
    </row>
    <row r="163" spans="1:7" s="3" customFormat="1" ht="12.75">
      <c r="A163" s="5"/>
      <c r="G163" s="44"/>
    </row>
    <row r="164" spans="1:7" s="3" customFormat="1" ht="12.75">
      <c r="A164" s="5"/>
      <c r="G164" s="44"/>
    </row>
    <row r="165" spans="1:7" s="3" customFormat="1" ht="12.75">
      <c r="A165" s="5"/>
      <c r="G165" s="44"/>
    </row>
    <row r="166" spans="1:7" s="3" customFormat="1" ht="12.75">
      <c r="A166" s="5"/>
      <c r="G166" s="44"/>
    </row>
    <row r="167" spans="1:7" s="3" customFormat="1" ht="12.75">
      <c r="A167" s="5"/>
      <c r="G167" s="44"/>
    </row>
    <row r="168" spans="1:7" s="3" customFormat="1" ht="12.75">
      <c r="A168" s="5"/>
      <c r="G168" s="44"/>
    </row>
    <row r="169" spans="1:7" s="3" customFormat="1" ht="12.75">
      <c r="A169" s="5"/>
      <c r="G169" s="44"/>
    </row>
    <row r="170" spans="1:7" s="3" customFormat="1" ht="12.75">
      <c r="A170" s="5"/>
      <c r="G170" s="44"/>
    </row>
    <row r="171" spans="1:7" s="3" customFormat="1" ht="12.75">
      <c r="A171" s="5"/>
      <c r="G171" s="44"/>
    </row>
    <row r="172" spans="1:7" s="3" customFormat="1" ht="12.75">
      <c r="A172" s="5"/>
      <c r="G172" s="44"/>
    </row>
    <row r="173" spans="1:7" s="3" customFormat="1" ht="12.75">
      <c r="A173" s="5"/>
      <c r="G173" s="44"/>
    </row>
    <row r="174" spans="1:7" s="3" customFormat="1" ht="12.75">
      <c r="A174" s="5"/>
      <c r="G174" s="44"/>
    </row>
    <row r="175" spans="1:7" s="3" customFormat="1" ht="12.75">
      <c r="A175" s="5"/>
      <c r="G175" s="44"/>
    </row>
    <row r="176" spans="1:7" s="3" customFormat="1" ht="12.75">
      <c r="A176" s="5"/>
      <c r="G176" s="44"/>
    </row>
    <row r="177" spans="1:7" s="3" customFormat="1" ht="12.75">
      <c r="A177" s="5"/>
      <c r="G177" s="44"/>
    </row>
    <row r="178" spans="1:7" s="3" customFormat="1" ht="12.75">
      <c r="A178" s="5"/>
      <c r="G178" s="44"/>
    </row>
    <row r="179" spans="1:7" s="3" customFormat="1" ht="12.75">
      <c r="A179" s="5"/>
      <c r="G179" s="44"/>
    </row>
    <row r="180" spans="1:7" s="3" customFormat="1" ht="12.75">
      <c r="A180" s="5"/>
      <c r="G180" s="44"/>
    </row>
    <row r="181" spans="1:7" s="3" customFormat="1" ht="12.75">
      <c r="A181" s="5"/>
      <c r="G181" s="44"/>
    </row>
    <row r="182" spans="1:7" s="3" customFormat="1" ht="12.75">
      <c r="A182" s="5"/>
      <c r="G182" s="44"/>
    </row>
    <row r="183" spans="1:7" s="3" customFormat="1" ht="12.75">
      <c r="A183" s="5"/>
      <c r="G183" s="44"/>
    </row>
    <row r="184" spans="1:7" s="3" customFormat="1" ht="12.75">
      <c r="A184" s="5"/>
      <c r="G184" s="44"/>
    </row>
    <row r="185" spans="1:7" s="3" customFormat="1" ht="12.75">
      <c r="A185" s="5"/>
      <c r="G185" s="44"/>
    </row>
    <row r="186" spans="1:7" s="3" customFormat="1" ht="12.75">
      <c r="A186" s="5"/>
      <c r="G186" s="44"/>
    </row>
    <row r="187" spans="1:7" s="3" customFormat="1" ht="12.75">
      <c r="A187" s="5"/>
      <c r="G187" s="44"/>
    </row>
    <row r="188" spans="1:7" s="3" customFormat="1" ht="12.75">
      <c r="A188" s="5"/>
      <c r="G188" s="44"/>
    </row>
    <row r="189" spans="1:7" s="3" customFormat="1" ht="12.75">
      <c r="A189" s="5"/>
      <c r="G189" s="44"/>
    </row>
    <row r="190" spans="1:7" s="3" customFormat="1" ht="12.75">
      <c r="A190" s="5"/>
      <c r="G190" s="44"/>
    </row>
    <row r="191" spans="1:7" s="3" customFormat="1" ht="12.75">
      <c r="A191" s="5"/>
      <c r="G191" s="44"/>
    </row>
    <row r="192" spans="1:7" s="3" customFormat="1" ht="12.75">
      <c r="A192" s="5"/>
      <c r="G192" s="44"/>
    </row>
    <row r="193" spans="1:7" s="3" customFormat="1" ht="12.75">
      <c r="A193" s="5"/>
      <c r="G193" s="44"/>
    </row>
    <row r="194" spans="1:7" s="3" customFormat="1" ht="12.75">
      <c r="A194" s="5"/>
      <c r="G194" s="44"/>
    </row>
    <row r="195" spans="1:7" s="3" customFormat="1" ht="12.75">
      <c r="A195" s="5"/>
      <c r="G195" s="44"/>
    </row>
    <row r="196" spans="1:7" s="3" customFormat="1" ht="12.75">
      <c r="A196" s="5"/>
      <c r="G196" s="44"/>
    </row>
    <row r="197" spans="1:7" s="3" customFormat="1" ht="12.75">
      <c r="A197" s="5"/>
      <c r="G197" s="44"/>
    </row>
    <row r="198" spans="1:7" s="3" customFormat="1" ht="12.75">
      <c r="A198" s="5"/>
      <c r="G198" s="44"/>
    </row>
    <row r="199" spans="1:7" s="3" customFormat="1" ht="12.75">
      <c r="A199" s="5"/>
      <c r="G199" s="44"/>
    </row>
    <row r="200" spans="1:7" s="3" customFormat="1" ht="12.75">
      <c r="A200" s="5"/>
      <c r="G200" s="44"/>
    </row>
    <row r="201" spans="1:7" s="3" customFormat="1" ht="12.75">
      <c r="A201" s="5"/>
      <c r="G201" s="44"/>
    </row>
    <row r="202" spans="1:7" s="3" customFormat="1" ht="12.75">
      <c r="A202" s="5"/>
      <c r="G202" s="44"/>
    </row>
    <row r="203" spans="1:7" s="3" customFormat="1" ht="12.75">
      <c r="A203" s="5"/>
      <c r="G203" s="44"/>
    </row>
    <row r="204" spans="1:7" s="3" customFormat="1" ht="12.75">
      <c r="A204" s="5"/>
      <c r="G204" s="44"/>
    </row>
    <row r="205" spans="1:7" s="3" customFormat="1" ht="12.75">
      <c r="A205" s="5"/>
      <c r="G205" s="44"/>
    </row>
    <row r="206" spans="1:7" s="3" customFormat="1" ht="12.75">
      <c r="A206" s="5"/>
      <c r="G206" s="44"/>
    </row>
    <row r="207" spans="1:7" s="3" customFormat="1" ht="12.75">
      <c r="A207" s="5"/>
      <c r="G207" s="44"/>
    </row>
    <row r="208" spans="1:7" s="3" customFormat="1" ht="12.75">
      <c r="A208" s="5"/>
      <c r="G208" s="44"/>
    </row>
    <row r="209" spans="1:7" s="3" customFormat="1" ht="12.75">
      <c r="A209" s="5"/>
      <c r="G209" s="44"/>
    </row>
    <row r="210" spans="1:7" s="3" customFormat="1" ht="12.75">
      <c r="A210" s="5"/>
      <c r="G210" s="44"/>
    </row>
    <row r="211" spans="1:7" s="3" customFormat="1" ht="12.75">
      <c r="A211" s="5"/>
      <c r="G211" s="44"/>
    </row>
    <row r="212" spans="1:7" s="3" customFormat="1" ht="12.75">
      <c r="A212" s="5"/>
      <c r="G212" s="44"/>
    </row>
    <row r="213" spans="1:7" s="3" customFormat="1" ht="12.75">
      <c r="A213" s="5"/>
      <c r="G213" s="44"/>
    </row>
    <row r="214" spans="1:7" s="3" customFormat="1" ht="12.75">
      <c r="A214" s="5"/>
      <c r="G214" s="44"/>
    </row>
    <row r="215" spans="1:7" s="3" customFormat="1" ht="12.75">
      <c r="A215" s="5"/>
      <c r="G215" s="44"/>
    </row>
    <row r="216" spans="1:7" s="3" customFormat="1" ht="12.75">
      <c r="A216" s="5"/>
      <c r="G216" s="44"/>
    </row>
    <row r="217" spans="1:7" s="3" customFormat="1" ht="12.75">
      <c r="A217" s="5"/>
      <c r="G217" s="44"/>
    </row>
    <row r="218" spans="1:7" s="3" customFormat="1" ht="12.75">
      <c r="A218" s="5"/>
      <c r="G218" s="44"/>
    </row>
    <row r="219" spans="1:7" s="3" customFormat="1" ht="12.75">
      <c r="A219" s="5"/>
      <c r="G219" s="44"/>
    </row>
    <row r="220" spans="1:7" s="3" customFormat="1" ht="12.75">
      <c r="A220" s="5"/>
      <c r="G220" s="44"/>
    </row>
    <row r="221" spans="1:7" s="3" customFormat="1" ht="12.75">
      <c r="A221" s="5"/>
      <c r="G221" s="44"/>
    </row>
    <row r="222" spans="1:7" s="3" customFormat="1" ht="12.75">
      <c r="A222" s="5"/>
      <c r="G222" s="44"/>
    </row>
    <row r="223" spans="1:7" s="3" customFormat="1" ht="12.75">
      <c r="A223" s="5"/>
      <c r="G223" s="44"/>
    </row>
    <row r="224" spans="1:7" s="3" customFormat="1" ht="12.75">
      <c r="A224" s="5"/>
      <c r="G224" s="44"/>
    </row>
    <row r="225" spans="1:7" s="3" customFormat="1" ht="12.75">
      <c r="A225" s="5"/>
      <c r="G225" s="44"/>
    </row>
    <row r="226" spans="1:7" s="3" customFormat="1" ht="12.75">
      <c r="A226" s="5"/>
      <c r="G226" s="44"/>
    </row>
    <row r="227" spans="1:7" s="3" customFormat="1" ht="12.75">
      <c r="A227" s="5"/>
      <c r="G227" s="44"/>
    </row>
    <row r="228" spans="1:7" s="3" customFormat="1" ht="12.75">
      <c r="A228" s="5"/>
      <c r="G228" s="44"/>
    </row>
    <row r="229" spans="1:7" s="3" customFormat="1" ht="12.75">
      <c r="A229" s="5"/>
      <c r="G229" s="44"/>
    </row>
    <row r="230" spans="1:7" s="3" customFormat="1" ht="12.75">
      <c r="A230" s="5"/>
      <c r="G230" s="44"/>
    </row>
    <row r="231" spans="1:7" s="3" customFormat="1" ht="12.75">
      <c r="A231" s="5"/>
      <c r="G231" s="44"/>
    </row>
    <row r="232" spans="1:7" s="3" customFormat="1" ht="12.75">
      <c r="A232" s="5"/>
      <c r="G232" s="44"/>
    </row>
    <row r="233" spans="1:7" s="3" customFormat="1" ht="12.75">
      <c r="A233" s="5"/>
      <c r="G233" s="44"/>
    </row>
    <row r="234" spans="1:7" s="3" customFormat="1" ht="12.75">
      <c r="A234" s="5"/>
      <c r="G234" s="44"/>
    </row>
    <row r="235" spans="1:7" s="3" customFormat="1" ht="12.75">
      <c r="A235" s="5"/>
      <c r="G235" s="44"/>
    </row>
    <row r="236" spans="1:7" s="3" customFormat="1" ht="12.75">
      <c r="A236" s="5"/>
      <c r="G236" s="44"/>
    </row>
    <row r="237" spans="1:7" s="3" customFormat="1" ht="12.75">
      <c r="A237" s="5"/>
      <c r="G237" s="44"/>
    </row>
    <row r="238" spans="1:7" s="3" customFormat="1" ht="12.75">
      <c r="A238" s="5"/>
      <c r="G238" s="44"/>
    </row>
    <row r="239" spans="1:7" s="3" customFormat="1" ht="12.75">
      <c r="A239" s="5"/>
      <c r="G239" s="44"/>
    </row>
    <row r="240" spans="1:7" s="3" customFormat="1" ht="12.75">
      <c r="A240" s="5"/>
      <c r="G240" s="44"/>
    </row>
    <row r="241" spans="1:7" s="3" customFormat="1" ht="12.75">
      <c r="A241" s="5"/>
      <c r="G241" s="44"/>
    </row>
    <row r="242" spans="1:7" s="3" customFormat="1" ht="12.75">
      <c r="A242" s="5"/>
      <c r="G242" s="44"/>
    </row>
    <row r="243" spans="1:7" s="3" customFormat="1" ht="12.75">
      <c r="A243" s="5"/>
      <c r="G243" s="44"/>
    </row>
    <row r="244" spans="1:7" s="3" customFormat="1" ht="12.75">
      <c r="A244" s="5"/>
      <c r="G244" s="44"/>
    </row>
    <row r="245" spans="1:7" s="3" customFormat="1" ht="12.75">
      <c r="A245" s="5"/>
      <c r="G245" s="44"/>
    </row>
    <row r="246" spans="1:7" s="3" customFormat="1" ht="12.75">
      <c r="A246" s="5"/>
      <c r="G246" s="44"/>
    </row>
    <row r="247" spans="1:7" s="3" customFormat="1" ht="12.75">
      <c r="A247" s="5"/>
      <c r="G247" s="44"/>
    </row>
    <row r="248" spans="1:7" s="3" customFormat="1" ht="12.75">
      <c r="A248" s="5"/>
      <c r="G248" s="44"/>
    </row>
    <row r="249" spans="1:7" s="3" customFormat="1" ht="12.75">
      <c r="A249" s="5"/>
      <c r="G249" s="44"/>
    </row>
    <row r="250" spans="1:7" s="3" customFormat="1" ht="12.75">
      <c r="A250" s="5"/>
      <c r="G250" s="44"/>
    </row>
    <row r="251" spans="1:7" s="3" customFormat="1" ht="12.75">
      <c r="A251" s="5"/>
      <c r="G251" s="44"/>
    </row>
    <row r="252" spans="1:7" s="3" customFormat="1" ht="12.75">
      <c r="A252" s="5"/>
      <c r="G252" s="44"/>
    </row>
    <row r="253" spans="1:7" s="3" customFormat="1" ht="12.75">
      <c r="A253" s="5"/>
      <c r="G253" s="44"/>
    </row>
    <row r="254" spans="1:7" s="3" customFormat="1" ht="12.75">
      <c r="A254" s="5"/>
      <c r="G254" s="44"/>
    </row>
    <row r="255" spans="1:7" s="3" customFormat="1" ht="12.75">
      <c r="A255" s="5"/>
      <c r="G255" s="44"/>
    </row>
    <row r="256" spans="1:7" s="3" customFormat="1" ht="12.75">
      <c r="A256" s="5"/>
      <c r="G256" s="44"/>
    </row>
    <row r="257" spans="1:7" s="3" customFormat="1" ht="12.75">
      <c r="A257" s="5"/>
      <c r="G257" s="44"/>
    </row>
    <row r="258" spans="1:7" s="3" customFormat="1" ht="12.75">
      <c r="A258" s="5"/>
      <c r="G258" s="44"/>
    </row>
    <row r="259" spans="1:7" s="3" customFormat="1" ht="12.75">
      <c r="A259" s="5"/>
      <c r="G259" s="44"/>
    </row>
    <row r="260" spans="1:7" s="3" customFormat="1" ht="12.75">
      <c r="A260" s="5"/>
      <c r="G260" s="44"/>
    </row>
    <row r="261" spans="1:7" s="3" customFormat="1" ht="12.75">
      <c r="A261" s="5"/>
      <c r="G261" s="44"/>
    </row>
    <row r="262" spans="1:7" s="3" customFormat="1" ht="12.75">
      <c r="A262" s="5"/>
      <c r="G262" s="44"/>
    </row>
    <row r="263" spans="1:7" s="3" customFormat="1" ht="12.75">
      <c r="A263" s="5"/>
      <c r="G263" s="44"/>
    </row>
    <row r="264" spans="1:7" s="3" customFormat="1" ht="12.75">
      <c r="A264" s="5"/>
      <c r="G264" s="44"/>
    </row>
    <row r="265" spans="1:7" s="3" customFormat="1" ht="12.75">
      <c r="A265" s="5"/>
      <c r="G265" s="44"/>
    </row>
    <row r="266" spans="1:7" s="3" customFormat="1" ht="12.75">
      <c r="A266" s="5"/>
      <c r="G266" s="44"/>
    </row>
    <row r="267" spans="1:7" s="3" customFormat="1" ht="12.75">
      <c r="A267" s="5"/>
      <c r="G267" s="44"/>
    </row>
    <row r="268" spans="1:7" s="3" customFormat="1" ht="12.75">
      <c r="A268" s="5"/>
      <c r="G268" s="44"/>
    </row>
    <row r="269" spans="1:7" s="3" customFormat="1" ht="12.75">
      <c r="A269" s="5"/>
      <c r="G269" s="44"/>
    </row>
    <row r="270" spans="1:7" s="3" customFormat="1" ht="12.75">
      <c r="A270" s="5"/>
      <c r="G270" s="44"/>
    </row>
    <row r="271" spans="1:7" s="3" customFormat="1" ht="12.75">
      <c r="A271" s="5"/>
      <c r="G271" s="44"/>
    </row>
    <row r="272" spans="1:7" s="3" customFormat="1" ht="12.75">
      <c r="A272" s="5"/>
      <c r="G272" s="44"/>
    </row>
    <row r="273" spans="1:7" s="3" customFormat="1" ht="12.75">
      <c r="A273" s="5"/>
      <c r="G273" s="44"/>
    </row>
    <row r="274" spans="1:7" s="3" customFormat="1" ht="12.75">
      <c r="A274" s="5"/>
      <c r="G274" s="44"/>
    </row>
    <row r="275" spans="1:7" s="3" customFormat="1" ht="12.75">
      <c r="A275" s="5"/>
      <c r="G275" s="44"/>
    </row>
    <row r="276" spans="1:7" s="3" customFormat="1" ht="12.75">
      <c r="A276" s="5"/>
      <c r="G276" s="44"/>
    </row>
    <row r="277" spans="1:7" s="3" customFormat="1" ht="12.75">
      <c r="A277" s="5"/>
      <c r="G277" s="44"/>
    </row>
    <row r="278" spans="1:7" s="3" customFormat="1" ht="12.75">
      <c r="A278" s="5"/>
      <c r="G278" s="44"/>
    </row>
    <row r="279" spans="1:7" s="3" customFormat="1" ht="12.75">
      <c r="A279" s="5"/>
      <c r="G279" s="44"/>
    </row>
    <row r="280" spans="1:7" s="3" customFormat="1" ht="12.75">
      <c r="A280" s="5"/>
      <c r="G280" s="44"/>
    </row>
    <row r="281" spans="1:7" s="3" customFormat="1" ht="12.75">
      <c r="A281" s="5"/>
      <c r="G281" s="44"/>
    </row>
    <row r="282" spans="1:7" s="3" customFormat="1" ht="12.75">
      <c r="A282" s="5"/>
      <c r="G282" s="44"/>
    </row>
    <row r="283" spans="1:7" s="3" customFormat="1" ht="12.75">
      <c r="A283" s="5"/>
      <c r="G283" s="44"/>
    </row>
    <row r="284" spans="1:7" s="3" customFormat="1" ht="12.75">
      <c r="A284" s="5"/>
      <c r="G284" s="44"/>
    </row>
    <row r="285" spans="1:7" s="3" customFormat="1" ht="12.75">
      <c r="A285" s="5"/>
      <c r="G285" s="44"/>
    </row>
    <row r="286" spans="1:7" s="3" customFormat="1" ht="12.75">
      <c r="A286" s="5"/>
      <c r="G286" s="44"/>
    </row>
    <row r="287" spans="1:7" s="3" customFormat="1" ht="12.75">
      <c r="A287" s="5"/>
      <c r="G287" s="44"/>
    </row>
    <row r="288" spans="1:7" s="3" customFormat="1" ht="12.75">
      <c r="A288" s="5"/>
      <c r="G288" s="44"/>
    </row>
    <row r="289" spans="1:7" s="3" customFormat="1" ht="12.75">
      <c r="A289" s="5"/>
      <c r="G289" s="44"/>
    </row>
    <row r="290" spans="1:7" s="3" customFormat="1" ht="12.75">
      <c r="A290" s="5"/>
      <c r="G290" s="44"/>
    </row>
    <row r="291" spans="1:7" s="3" customFormat="1" ht="12.75">
      <c r="A291" s="5"/>
      <c r="G291" s="44"/>
    </row>
    <row r="292" spans="1:7" s="3" customFormat="1" ht="12.75">
      <c r="A292" s="5"/>
      <c r="G292" s="44"/>
    </row>
    <row r="293" spans="1:7" s="3" customFormat="1" ht="12.75">
      <c r="A293" s="5"/>
      <c r="G293" s="44"/>
    </row>
    <row r="294" spans="1:7" s="3" customFormat="1" ht="12.75">
      <c r="A294" s="5"/>
      <c r="G294" s="44"/>
    </row>
    <row r="295" spans="1:7" s="3" customFormat="1" ht="12.75">
      <c r="A295" s="5"/>
      <c r="G295" s="44"/>
    </row>
    <row r="296" spans="1:7" s="3" customFormat="1" ht="12.75">
      <c r="A296" s="5"/>
      <c r="G296" s="44"/>
    </row>
    <row r="297" spans="1:7" s="3" customFormat="1" ht="12.75">
      <c r="A297" s="5"/>
      <c r="G297" s="44"/>
    </row>
    <row r="298" spans="1:7" s="3" customFormat="1" ht="12.75">
      <c r="A298" s="5"/>
      <c r="G298" s="44"/>
    </row>
    <row r="299" spans="1:7" s="3" customFormat="1" ht="12.75">
      <c r="A299" s="5"/>
      <c r="G299" s="44"/>
    </row>
    <row r="300" spans="1:7" s="3" customFormat="1" ht="12.75">
      <c r="A300" s="5"/>
      <c r="G300" s="44"/>
    </row>
    <row r="301" spans="1:7" s="3" customFormat="1" ht="12.75">
      <c r="A301" s="5"/>
      <c r="G301" s="44"/>
    </row>
    <row r="302" spans="1:7" s="3" customFormat="1" ht="12.75">
      <c r="A302" s="5"/>
      <c r="G302" s="44"/>
    </row>
    <row r="303" spans="1:7" s="3" customFormat="1" ht="12.75">
      <c r="A303" s="5"/>
      <c r="G303" s="44"/>
    </row>
    <row r="304" spans="1:7" s="3" customFormat="1" ht="12.75">
      <c r="A304" s="5"/>
      <c r="G304" s="44"/>
    </row>
    <row r="305" spans="1:7" s="3" customFormat="1" ht="12.75">
      <c r="A305" s="5"/>
      <c r="G305" s="44"/>
    </row>
    <row r="306" spans="1:7" s="3" customFormat="1" ht="12.75">
      <c r="A306" s="5"/>
      <c r="G306" s="44"/>
    </row>
    <row r="307" spans="1:7" s="3" customFormat="1" ht="12.75">
      <c r="A307" s="5"/>
      <c r="G307" s="44"/>
    </row>
    <row r="308" spans="1:7" s="3" customFormat="1" ht="12.75">
      <c r="A308" s="5"/>
      <c r="G308" s="44"/>
    </row>
    <row r="309" spans="1:7" s="3" customFormat="1" ht="12.75">
      <c r="A309" s="5"/>
      <c r="G309" s="44"/>
    </row>
    <row r="310" spans="1:7" s="3" customFormat="1" ht="12.75">
      <c r="A310" s="5"/>
      <c r="G310" s="44"/>
    </row>
    <row r="311" spans="1:7" s="3" customFormat="1" ht="12.75">
      <c r="A311" s="5"/>
      <c r="G311" s="44"/>
    </row>
    <row r="312" spans="1:7" s="3" customFormat="1" ht="12.75">
      <c r="A312" s="5"/>
      <c r="G312" s="44"/>
    </row>
    <row r="313" spans="1:7" s="3" customFormat="1" ht="12.75">
      <c r="A313" s="5"/>
      <c r="G313" s="44"/>
    </row>
    <row r="314" spans="1:7" s="3" customFormat="1" ht="12.75">
      <c r="A314" s="5"/>
      <c r="G314" s="44"/>
    </row>
    <row r="315" spans="1:7" s="3" customFormat="1" ht="12.75">
      <c r="A315" s="5"/>
      <c r="G315" s="44"/>
    </row>
    <row r="316" spans="1:7" s="3" customFormat="1" ht="12.75">
      <c r="A316" s="5"/>
      <c r="G316" s="44"/>
    </row>
    <row r="317" spans="1:7" s="3" customFormat="1" ht="12.75">
      <c r="A317" s="5"/>
      <c r="G317" s="44"/>
    </row>
    <row r="318" spans="1:7" s="3" customFormat="1" ht="12.75">
      <c r="A318" s="5"/>
      <c r="G318" s="44"/>
    </row>
    <row r="319" spans="1:7" s="3" customFormat="1" ht="12.75">
      <c r="A319" s="5"/>
      <c r="G319" s="44"/>
    </row>
    <row r="320" spans="1:7" s="3" customFormat="1" ht="12.75">
      <c r="A320" s="5"/>
      <c r="G320" s="44"/>
    </row>
    <row r="321" spans="1:7" s="3" customFormat="1" ht="12.75">
      <c r="A321" s="5"/>
      <c r="G321" s="44"/>
    </row>
    <row r="322" spans="1:7" s="3" customFormat="1" ht="12.75">
      <c r="A322" s="5"/>
      <c r="G322" s="44"/>
    </row>
    <row r="323" spans="1:7" s="3" customFormat="1" ht="12.75">
      <c r="A323" s="5"/>
      <c r="G323" s="44"/>
    </row>
    <row r="324" spans="1:7" s="3" customFormat="1" ht="12.75">
      <c r="A324" s="5"/>
      <c r="G324" s="44"/>
    </row>
    <row r="325" spans="1:7" s="3" customFormat="1" ht="12.75">
      <c r="A325" s="5"/>
      <c r="G325" s="44"/>
    </row>
    <row r="326" spans="1:7" s="3" customFormat="1" ht="12.75">
      <c r="A326" s="5"/>
      <c r="G326" s="44"/>
    </row>
    <row r="327" spans="1:7" s="3" customFormat="1" ht="12.75">
      <c r="A327" s="5"/>
      <c r="G327" s="44"/>
    </row>
    <row r="328" spans="1:7" s="3" customFormat="1" ht="12.75">
      <c r="A328" s="5"/>
      <c r="G328" s="44"/>
    </row>
    <row r="329" spans="1:7" s="3" customFormat="1" ht="12.75">
      <c r="A329" s="5"/>
      <c r="G329" s="44"/>
    </row>
    <row r="330" spans="1:7" s="3" customFormat="1" ht="12.75">
      <c r="A330" s="5"/>
      <c r="G330" s="44"/>
    </row>
    <row r="331" spans="1:7" s="3" customFormat="1" ht="12.75">
      <c r="A331" s="5"/>
      <c r="G331" s="44"/>
    </row>
    <row r="332" spans="1:7" s="3" customFormat="1" ht="12.75">
      <c r="A332" s="5"/>
      <c r="G332" s="44"/>
    </row>
    <row r="333" spans="1:7" s="3" customFormat="1" ht="12.75">
      <c r="A333" s="5"/>
      <c r="G333" s="44"/>
    </row>
    <row r="334" spans="1:7" s="3" customFormat="1" ht="12.75">
      <c r="A334" s="5"/>
      <c r="G334" s="44"/>
    </row>
    <row r="335" spans="1:7" s="3" customFormat="1" ht="12.75">
      <c r="A335" s="5"/>
      <c r="G335" s="44"/>
    </row>
    <row r="336" spans="1:7" s="3" customFormat="1" ht="12.75">
      <c r="A336" s="5"/>
      <c r="G336" s="44"/>
    </row>
    <row r="337" spans="1:7" s="3" customFormat="1" ht="12.75">
      <c r="A337" s="5"/>
      <c r="G337" s="44"/>
    </row>
    <row r="338" spans="1:7" s="3" customFormat="1" ht="12.75">
      <c r="A338" s="5"/>
      <c r="G338" s="44"/>
    </row>
    <row r="339" spans="1:7" s="3" customFormat="1" ht="12.75">
      <c r="A339" s="5"/>
      <c r="G339" s="44"/>
    </row>
    <row r="340" spans="1:7" s="3" customFormat="1" ht="12.75">
      <c r="A340" s="5"/>
      <c r="G340" s="44"/>
    </row>
    <row r="341" spans="1:7" s="3" customFormat="1" ht="12.75">
      <c r="A341" s="5"/>
      <c r="G341" s="44"/>
    </row>
    <row r="342" spans="1:7" s="3" customFormat="1" ht="12.75">
      <c r="A342" s="5"/>
      <c r="G342" s="44"/>
    </row>
    <row r="343" spans="1:7" s="3" customFormat="1" ht="12.75">
      <c r="A343" s="5"/>
      <c r="G343" s="44"/>
    </row>
    <row r="344" spans="1:7" s="3" customFormat="1" ht="12.75">
      <c r="A344" s="5"/>
      <c r="G344" s="44"/>
    </row>
    <row r="345" spans="1:7" s="3" customFormat="1" ht="12.75">
      <c r="A345" s="5"/>
      <c r="G345" s="44"/>
    </row>
    <row r="346" spans="1:7" s="3" customFormat="1" ht="12.75">
      <c r="A346" s="5"/>
      <c r="G346" s="44"/>
    </row>
    <row r="347" spans="1:7" s="3" customFormat="1" ht="12.75">
      <c r="A347" s="5"/>
      <c r="G347" s="44"/>
    </row>
    <row r="348" spans="1:7" s="3" customFormat="1" ht="12.75">
      <c r="A348" s="5"/>
      <c r="G348" s="44"/>
    </row>
    <row r="349" spans="1:7" s="3" customFormat="1" ht="12.75">
      <c r="A349" s="5"/>
      <c r="G349" s="44"/>
    </row>
    <row r="350" spans="1:7" s="3" customFormat="1" ht="12.75">
      <c r="A350" s="5"/>
      <c r="G350" s="44"/>
    </row>
    <row r="351" spans="1:7" s="3" customFormat="1" ht="12.75">
      <c r="A351" s="5"/>
      <c r="G351" s="44"/>
    </row>
    <row r="352" spans="1:7" s="3" customFormat="1" ht="12.75">
      <c r="A352" s="5"/>
      <c r="G352" s="44"/>
    </row>
    <row r="353" spans="1:7" s="3" customFormat="1" ht="12.75">
      <c r="A353" s="5"/>
      <c r="G353" s="44"/>
    </row>
    <row r="354" spans="1:7" s="3" customFormat="1" ht="12.75">
      <c r="A354" s="5"/>
      <c r="G354" s="44"/>
    </row>
    <row r="355" spans="1:7" s="3" customFormat="1" ht="12.75">
      <c r="A355" s="5"/>
      <c r="G355" s="44"/>
    </row>
    <row r="356" spans="1:7" s="3" customFormat="1" ht="12.75">
      <c r="A356" s="5"/>
      <c r="G356" s="44"/>
    </row>
    <row r="357" spans="1:7" s="3" customFormat="1" ht="12.75">
      <c r="A357" s="5"/>
      <c r="G357" s="44"/>
    </row>
    <row r="358" spans="1:7" s="3" customFormat="1" ht="12.75">
      <c r="A358" s="5"/>
      <c r="G358" s="44"/>
    </row>
    <row r="359" spans="1:7" s="3" customFormat="1" ht="12.75">
      <c r="A359" s="5"/>
      <c r="G359" s="44"/>
    </row>
    <row r="360" spans="1:7" s="3" customFormat="1" ht="12.75">
      <c r="A360" s="5"/>
      <c r="G360" s="44"/>
    </row>
    <row r="361" spans="1:7" s="3" customFormat="1" ht="12.75">
      <c r="A361" s="5"/>
      <c r="G361" s="44"/>
    </row>
    <row r="362" spans="1:7" s="3" customFormat="1" ht="12.75">
      <c r="A362" s="5"/>
      <c r="G362" s="44"/>
    </row>
    <row r="363" spans="1:7" s="3" customFormat="1" ht="12.75">
      <c r="A363" s="5"/>
      <c r="G363" s="44"/>
    </row>
    <row r="364" spans="1:7" s="3" customFormat="1" ht="12.75">
      <c r="A364" s="5"/>
      <c r="G364" s="44"/>
    </row>
    <row r="365" spans="1:7" s="3" customFormat="1" ht="12.75">
      <c r="A365" s="5"/>
      <c r="G365" s="44"/>
    </row>
    <row r="366" spans="1:7" s="3" customFormat="1" ht="12.75">
      <c r="A366" s="5"/>
      <c r="G366" s="44"/>
    </row>
    <row r="367" spans="1:7" s="3" customFormat="1" ht="12.75">
      <c r="A367" s="5"/>
      <c r="G367" s="44"/>
    </row>
    <row r="368" spans="1:7" s="3" customFormat="1" ht="12.75">
      <c r="A368" s="5"/>
      <c r="G368" s="44"/>
    </row>
    <row r="369" spans="1:7" s="3" customFormat="1" ht="12.75">
      <c r="A369" s="5"/>
      <c r="G369" s="44"/>
    </row>
    <row r="370" spans="1:7" s="3" customFormat="1" ht="12.75">
      <c r="A370" s="5"/>
      <c r="G370" s="44"/>
    </row>
    <row r="371" spans="1:7" s="3" customFormat="1" ht="12.75">
      <c r="A371" s="5"/>
      <c r="G371" s="44"/>
    </row>
    <row r="372" spans="1:7" s="3" customFormat="1" ht="12.75">
      <c r="A372" s="5"/>
      <c r="G372" s="44"/>
    </row>
    <row r="373" spans="1:7" s="3" customFormat="1" ht="12.75">
      <c r="A373" s="5"/>
      <c r="G373" s="44"/>
    </row>
    <row r="374" spans="1:7" s="3" customFormat="1" ht="12.75">
      <c r="A374" s="5"/>
      <c r="G374" s="44"/>
    </row>
    <row r="375" spans="1:7" s="3" customFormat="1" ht="12.75">
      <c r="A375" s="5"/>
      <c r="G375" s="44"/>
    </row>
    <row r="376" spans="1:7" s="3" customFormat="1" ht="12.75">
      <c r="A376" s="5"/>
      <c r="G376" s="44"/>
    </row>
    <row r="377" spans="1:7" s="3" customFormat="1" ht="12.75">
      <c r="A377" s="5"/>
      <c r="G377" s="44"/>
    </row>
    <row r="378" spans="1:7" s="3" customFormat="1" ht="12.75">
      <c r="A378" s="5"/>
      <c r="G378" s="44"/>
    </row>
    <row r="379" spans="1:7" s="3" customFormat="1" ht="12.75">
      <c r="A379" s="5"/>
      <c r="G379" s="44"/>
    </row>
    <row r="380" spans="1:7" s="3" customFormat="1" ht="12.75">
      <c r="A380" s="5"/>
      <c r="G380" s="44"/>
    </row>
    <row r="381" spans="1:7" s="3" customFormat="1" ht="12.75">
      <c r="A381" s="5"/>
      <c r="G381" s="44"/>
    </row>
    <row r="382" spans="1:7" s="3" customFormat="1" ht="12.75">
      <c r="A382" s="5"/>
      <c r="G382" s="44"/>
    </row>
    <row r="383" spans="1:7" s="3" customFormat="1" ht="12.75">
      <c r="A383" s="5"/>
      <c r="G383" s="44"/>
    </row>
    <row r="384" spans="1:7" s="3" customFormat="1" ht="12.75">
      <c r="A384" s="5"/>
      <c r="G384" s="44"/>
    </row>
    <row r="385" spans="1:7" s="3" customFormat="1" ht="12.75">
      <c r="A385" s="5"/>
      <c r="G385" s="44"/>
    </row>
    <row r="386" spans="1:7" s="3" customFormat="1" ht="12.75">
      <c r="A386" s="5"/>
      <c r="G386" s="44"/>
    </row>
    <row r="387" spans="1:7" s="3" customFormat="1" ht="12.75">
      <c r="A387" s="5"/>
      <c r="G387" s="44"/>
    </row>
    <row r="388" spans="1:7" s="3" customFormat="1" ht="12.75">
      <c r="A388" s="5"/>
      <c r="G388" s="44"/>
    </row>
    <row r="389" spans="1:7" s="3" customFormat="1" ht="12.75">
      <c r="A389" s="5"/>
      <c r="G389" s="44"/>
    </row>
    <row r="390" spans="1:7" s="3" customFormat="1" ht="12.75">
      <c r="A390" s="5"/>
      <c r="G390" s="44"/>
    </row>
    <row r="391" spans="1:7" s="3" customFormat="1" ht="12.75">
      <c r="A391" s="5"/>
      <c r="G391" s="44"/>
    </row>
    <row r="392" spans="1:7" s="3" customFormat="1" ht="12.75">
      <c r="A392" s="5"/>
      <c r="G392" s="44"/>
    </row>
    <row r="393" spans="1:7" s="3" customFormat="1" ht="12.75">
      <c r="A393" s="5"/>
      <c r="G393" s="44"/>
    </row>
    <row r="394" spans="1:7" s="3" customFormat="1" ht="12.75">
      <c r="A394" s="5"/>
      <c r="G394" s="44"/>
    </row>
    <row r="395" spans="1:7" s="3" customFormat="1" ht="12.75">
      <c r="A395" s="5"/>
      <c r="G395" s="44"/>
    </row>
    <row r="396" spans="1:7" s="3" customFormat="1" ht="12.75">
      <c r="A396" s="5"/>
      <c r="G396" s="44"/>
    </row>
    <row r="397" spans="1:7" s="3" customFormat="1" ht="12.75">
      <c r="A397" s="5"/>
      <c r="G397" s="44"/>
    </row>
    <row r="398" spans="1:7" s="3" customFormat="1" ht="12.75">
      <c r="A398" s="5"/>
      <c r="G398" s="44"/>
    </row>
    <row r="399" spans="1:7" s="3" customFormat="1" ht="12.75">
      <c r="A399" s="5"/>
      <c r="G399" s="44"/>
    </row>
    <row r="400" spans="1:7" s="3" customFormat="1" ht="12.75">
      <c r="A400" s="5"/>
      <c r="G400" s="44"/>
    </row>
    <row r="401" spans="1:7" s="3" customFormat="1" ht="12.75">
      <c r="A401" s="5"/>
      <c r="G401" s="44"/>
    </row>
    <row r="402" spans="1:7" s="3" customFormat="1" ht="12.75">
      <c r="A402" s="5"/>
      <c r="G402" s="44"/>
    </row>
    <row r="403" spans="1:7" s="3" customFormat="1" ht="12.75">
      <c r="A403" s="5"/>
      <c r="G403" s="44"/>
    </row>
    <row r="404" spans="1:7" s="3" customFormat="1" ht="12.75">
      <c r="A404" s="5"/>
      <c r="G404" s="44"/>
    </row>
    <row r="405" spans="1:7" s="3" customFormat="1" ht="12.75">
      <c r="A405" s="5"/>
      <c r="G405" s="44"/>
    </row>
    <row r="406" spans="1:7" s="3" customFormat="1" ht="12.75">
      <c r="A406" s="5"/>
      <c r="G406" s="44"/>
    </row>
    <row r="407" spans="1:7" s="3" customFormat="1" ht="12.75">
      <c r="A407" s="5"/>
      <c r="G407" s="44"/>
    </row>
    <row r="408" spans="1:7" s="3" customFormat="1" ht="12.75">
      <c r="A408" s="5"/>
      <c r="G408" s="44"/>
    </row>
    <row r="409" spans="1:7" s="3" customFormat="1" ht="12.75">
      <c r="A409" s="5"/>
      <c r="G409" s="44"/>
    </row>
    <row r="410" spans="1:7" s="3" customFormat="1" ht="12.75">
      <c r="A410" s="5"/>
      <c r="G410" s="44"/>
    </row>
    <row r="411" spans="1:7" s="3" customFormat="1" ht="12.75">
      <c r="A411" s="5"/>
      <c r="G411" s="44"/>
    </row>
    <row r="412" spans="1:7" s="3" customFormat="1" ht="12.75">
      <c r="A412" s="5"/>
      <c r="G412" s="44"/>
    </row>
    <row r="413" spans="1:7" s="3" customFormat="1" ht="12.75">
      <c r="A413" s="5"/>
      <c r="G413" s="44"/>
    </row>
    <row r="414" spans="1:7" s="3" customFormat="1" ht="12.75">
      <c r="A414" s="5"/>
      <c r="G414" s="44"/>
    </row>
    <row r="415" spans="1:7" s="3" customFormat="1" ht="12.75">
      <c r="A415" s="5"/>
      <c r="G415" s="44"/>
    </row>
    <row r="416" spans="1:7" s="3" customFormat="1" ht="12.75">
      <c r="A416" s="5"/>
      <c r="G416" s="44"/>
    </row>
    <row r="417" spans="1:7" s="3" customFormat="1" ht="12.75">
      <c r="A417" s="5"/>
      <c r="G417" s="44"/>
    </row>
    <row r="418" spans="1:7" s="3" customFormat="1" ht="12.75">
      <c r="A418" s="5"/>
      <c r="G418" s="44"/>
    </row>
    <row r="419" spans="1:7" s="3" customFormat="1" ht="12.75">
      <c r="A419" s="5"/>
      <c r="G419" s="44"/>
    </row>
    <row r="420" spans="1:7" s="3" customFormat="1" ht="12.75">
      <c r="A420" s="5"/>
      <c r="G420" s="44"/>
    </row>
    <row r="421" spans="1:7" s="3" customFormat="1" ht="12.75">
      <c r="A421" s="5"/>
      <c r="G421" s="44"/>
    </row>
    <row r="422" spans="1:7" s="3" customFormat="1" ht="12.75">
      <c r="A422" s="5"/>
      <c r="G422" s="44"/>
    </row>
    <row r="423" spans="1:7" s="3" customFormat="1" ht="12.75">
      <c r="A423" s="5"/>
      <c r="G423" s="44"/>
    </row>
    <row r="424" spans="1:7" s="3" customFormat="1" ht="12.75">
      <c r="A424" s="5"/>
      <c r="G424" s="44"/>
    </row>
    <row r="425" spans="1:7" s="3" customFormat="1" ht="12.75">
      <c r="A425" s="5"/>
      <c r="G425" s="44"/>
    </row>
    <row r="426" spans="1:7" s="3" customFormat="1" ht="12.75">
      <c r="A426" s="5"/>
      <c r="G426" s="44"/>
    </row>
    <row r="427" spans="1:7" s="3" customFormat="1" ht="12.75">
      <c r="A427" s="5"/>
      <c r="G427" s="44"/>
    </row>
    <row r="428" spans="1:7" s="3" customFormat="1" ht="12.75">
      <c r="A428" s="5"/>
      <c r="G428" s="44"/>
    </row>
    <row r="429" spans="1:7" s="3" customFormat="1" ht="12.75">
      <c r="A429" s="5"/>
      <c r="G429" s="44"/>
    </row>
    <row r="430" spans="1:7" s="3" customFormat="1" ht="12.75">
      <c r="A430" s="5"/>
      <c r="G430" s="44"/>
    </row>
    <row r="431" spans="1:7" s="3" customFormat="1" ht="12.75">
      <c r="A431" s="5"/>
      <c r="G431" s="44"/>
    </row>
    <row r="432" spans="1:7" s="3" customFormat="1" ht="12.75">
      <c r="A432" s="5"/>
      <c r="G432" s="44"/>
    </row>
    <row r="433" spans="1:7" s="3" customFormat="1" ht="12.75">
      <c r="A433" s="5"/>
      <c r="G433" s="44"/>
    </row>
    <row r="434" spans="1:7" s="3" customFormat="1" ht="12.75">
      <c r="A434" s="5"/>
      <c r="G434" s="44"/>
    </row>
    <row r="435" spans="1:7" s="3" customFormat="1" ht="12.75">
      <c r="A435" s="5"/>
      <c r="G435" s="44"/>
    </row>
    <row r="436" spans="1:7" s="3" customFormat="1" ht="12.75">
      <c r="A436" s="5"/>
      <c r="G436" s="44"/>
    </row>
    <row r="437" spans="1:7" s="3" customFormat="1" ht="12.75">
      <c r="A437" s="5"/>
      <c r="G437" s="44"/>
    </row>
    <row r="438" spans="1:7" s="3" customFormat="1" ht="12.75">
      <c r="A438" s="5"/>
      <c r="G438" s="44"/>
    </row>
    <row r="439" spans="1:7" s="3" customFormat="1" ht="12.75">
      <c r="A439" s="5"/>
      <c r="G439" s="44"/>
    </row>
    <row r="440" spans="1:7" s="3" customFormat="1" ht="12.75">
      <c r="A440" s="5"/>
      <c r="G440" s="44"/>
    </row>
    <row r="441" spans="1:7" s="3" customFormat="1" ht="12.75">
      <c r="A441" s="5"/>
      <c r="G441" s="44"/>
    </row>
    <row r="442" spans="1:7" s="3" customFormat="1" ht="12.75">
      <c r="A442" s="5"/>
      <c r="G442" s="44"/>
    </row>
    <row r="443" spans="1:7" s="3" customFormat="1" ht="12.75">
      <c r="A443" s="5"/>
      <c r="G443" s="44"/>
    </row>
    <row r="444" spans="1:7" s="3" customFormat="1" ht="12.75">
      <c r="A444" s="5"/>
      <c r="G444" s="44"/>
    </row>
    <row r="445" spans="1:7" s="3" customFormat="1" ht="12.75">
      <c r="A445" s="5"/>
      <c r="G445" s="44"/>
    </row>
    <row r="446" spans="1:7" s="3" customFormat="1" ht="12.75">
      <c r="A446" s="5"/>
      <c r="G446" s="44"/>
    </row>
    <row r="447" spans="1:7" s="3" customFormat="1" ht="12.75">
      <c r="A447" s="5"/>
      <c r="G447" s="44"/>
    </row>
    <row r="448" spans="1:7" s="3" customFormat="1" ht="12.75">
      <c r="A448" s="5"/>
      <c r="G448" s="44"/>
    </row>
    <row r="449" spans="1:7" s="3" customFormat="1" ht="12.75">
      <c r="A449" s="5"/>
      <c r="G449" s="44"/>
    </row>
    <row r="450" spans="1:7" s="3" customFormat="1" ht="12.75">
      <c r="A450" s="5"/>
      <c r="G450" s="44"/>
    </row>
    <row r="451" spans="1:7" s="3" customFormat="1" ht="12.75">
      <c r="A451" s="5"/>
      <c r="G451" s="44"/>
    </row>
    <row r="452" spans="1:7" s="3" customFormat="1" ht="12.75">
      <c r="A452" s="5"/>
      <c r="G452" s="44"/>
    </row>
    <row r="453" spans="1:7" s="3" customFormat="1" ht="12.75">
      <c r="A453" s="5"/>
      <c r="G453" s="44"/>
    </row>
    <row r="454" spans="1:7" s="3" customFormat="1" ht="12.75">
      <c r="A454" s="5"/>
      <c r="G454" s="44"/>
    </row>
    <row r="455" spans="1:7" s="3" customFormat="1" ht="12.75">
      <c r="A455" s="5"/>
      <c r="G455" s="44"/>
    </row>
    <row r="456" spans="1:7" s="3" customFormat="1" ht="12.75">
      <c r="A456" s="5"/>
      <c r="G456" s="44"/>
    </row>
    <row r="457" spans="1:7" s="3" customFormat="1" ht="12.75">
      <c r="A457" s="5"/>
      <c r="G457" s="44"/>
    </row>
    <row r="458" spans="1:7" s="3" customFormat="1" ht="12.75">
      <c r="A458" s="5"/>
      <c r="G458" s="44"/>
    </row>
    <row r="459" spans="1:7" s="3" customFormat="1" ht="12.75">
      <c r="A459" s="5"/>
      <c r="G459" s="44"/>
    </row>
    <row r="460" spans="1:7" s="3" customFormat="1" ht="12.75">
      <c r="A460" s="5"/>
      <c r="G460" s="44"/>
    </row>
    <row r="461" spans="1:7" s="3" customFormat="1" ht="12.75">
      <c r="A461" s="5"/>
      <c r="G461" s="44"/>
    </row>
    <row r="462" spans="1:7" s="3" customFormat="1" ht="12.75">
      <c r="A462" s="5"/>
      <c r="G462" s="44"/>
    </row>
    <row r="463" spans="1:7" s="3" customFormat="1" ht="12.75">
      <c r="A463" s="5"/>
      <c r="G463" s="44"/>
    </row>
    <row r="464" spans="1:7" s="3" customFormat="1" ht="12.75">
      <c r="A464" s="5"/>
      <c r="G464" s="44"/>
    </row>
    <row r="465" spans="1:7" s="3" customFormat="1" ht="12.75">
      <c r="A465" s="5"/>
      <c r="G465" s="44"/>
    </row>
    <row r="466" spans="1:7" s="3" customFormat="1" ht="12.75">
      <c r="A466" s="5"/>
      <c r="G466" s="44"/>
    </row>
    <row r="467" spans="1:7" s="3" customFormat="1" ht="12.75">
      <c r="A467" s="5"/>
      <c r="G467" s="44"/>
    </row>
    <row r="468" spans="1:7" s="3" customFormat="1" ht="12.75">
      <c r="A468" s="5"/>
      <c r="G468" s="44"/>
    </row>
    <row r="469" spans="1:7" s="3" customFormat="1" ht="12.75">
      <c r="A469" s="5"/>
      <c r="G469" s="44"/>
    </row>
    <row r="470" spans="1:7" s="3" customFormat="1" ht="12.75">
      <c r="A470" s="5"/>
      <c r="G470" s="44"/>
    </row>
    <row r="471" spans="1:7" s="3" customFormat="1" ht="12.75">
      <c r="A471" s="5"/>
      <c r="G471" s="44"/>
    </row>
    <row r="472" spans="1:7" s="3" customFormat="1" ht="12.75">
      <c r="A472" s="5"/>
      <c r="G472" s="44"/>
    </row>
    <row r="473" spans="1:7" s="3" customFormat="1" ht="12.75">
      <c r="A473" s="5"/>
      <c r="G473" s="44"/>
    </row>
    <row r="474" spans="1:7" s="3" customFormat="1" ht="12.75">
      <c r="A474" s="5"/>
      <c r="G474" s="44"/>
    </row>
    <row r="475" spans="1:7" s="3" customFormat="1" ht="12.75">
      <c r="A475" s="5"/>
      <c r="G475" s="44"/>
    </row>
    <row r="476" spans="1:7" s="3" customFormat="1" ht="12.75">
      <c r="A476" s="5"/>
      <c r="G476" s="44"/>
    </row>
    <row r="477" spans="1:7" s="3" customFormat="1" ht="12.75">
      <c r="A477" s="5"/>
      <c r="G477" s="44"/>
    </row>
    <row r="478" spans="1:7" s="3" customFormat="1" ht="12.75">
      <c r="A478" s="5"/>
      <c r="G478" s="44"/>
    </row>
    <row r="479" spans="1:7" s="3" customFormat="1" ht="12.75">
      <c r="A479" s="5"/>
      <c r="G479" s="44"/>
    </row>
    <row r="480" spans="1:7" s="3" customFormat="1" ht="12.75">
      <c r="A480" s="5"/>
      <c r="G480" s="44"/>
    </row>
    <row r="481" spans="1:7" s="3" customFormat="1" ht="12.75">
      <c r="A481" s="5"/>
      <c r="G481" s="44"/>
    </row>
    <row r="482" spans="1:7" s="3" customFormat="1" ht="12.75">
      <c r="A482" s="5"/>
      <c r="G482" s="44"/>
    </row>
    <row r="483" spans="1:7" s="3" customFormat="1" ht="12.75">
      <c r="A483" s="5"/>
      <c r="G483" s="44"/>
    </row>
    <row r="484" spans="1:7" s="3" customFormat="1" ht="12.75">
      <c r="A484" s="5"/>
      <c r="G484" s="44"/>
    </row>
    <row r="485" spans="1:7" s="3" customFormat="1" ht="12.75">
      <c r="A485" s="5"/>
      <c r="G485" s="44"/>
    </row>
    <row r="486" spans="1:7" s="3" customFormat="1" ht="12.75">
      <c r="A486" s="5"/>
      <c r="G486" s="44"/>
    </row>
    <row r="487" spans="1:7" s="3" customFormat="1" ht="12.75">
      <c r="A487" s="5"/>
      <c r="G487" s="44"/>
    </row>
    <row r="488" spans="1:7" s="3" customFormat="1" ht="12.75">
      <c r="A488" s="5"/>
      <c r="G488" s="44"/>
    </row>
    <row r="489" spans="1:7" s="3" customFormat="1" ht="12.75">
      <c r="A489" s="5"/>
      <c r="G489" s="44"/>
    </row>
    <row r="490" spans="1:7" s="3" customFormat="1" ht="12.75">
      <c r="A490" s="5"/>
      <c r="G490" s="44"/>
    </row>
    <row r="491" spans="1:7" s="3" customFormat="1" ht="12.75">
      <c r="A491" s="5"/>
      <c r="G491" s="44"/>
    </row>
    <row r="492" spans="1:7" s="3" customFormat="1" ht="12.75">
      <c r="A492" s="5"/>
      <c r="G492" s="44"/>
    </row>
    <row r="493" spans="1:7" s="3" customFormat="1" ht="12.75">
      <c r="A493" s="5"/>
      <c r="G493" s="44"/>
    </row>
    <row r="494" spans="1:7" s="3" customFormat="1" ht="12.75">
      <c r="A494" s="5"/>
      <c r="G494" s="44"/>
    </row>
    <row r="495" spans="1:7" s="3" customFormat="1" ht="12.75">
      <c r="A495" s="5"/>
      <c r="G495" s="44"/>
    </row>
    <row r="496" spans="1:7" s="3" customFormat="1" ht="12.75">
      <c r="A496" s="5"/>
      <c r="G496" s="44"/>
    </row>
    <row r="497" spans="1:7" s="3" customFormat="1" ht="12.75">
      <c r="A497" s="5"/>
      <c r="G497" s="44"/>
    </row>
    <row r="498" spans="1:7" s="3" customFormat="1" ht="12.75">
      <c r="A498" s="5"/>
      <c r="G498" s="44"/>
    </row>
    <row r="499" spans="1:7" s="3" customFormat="1" ht="12.75">
      <c r="A499" s="5"/>
      <c r="G499" s="44"/>
    </row>
    <row r="500" spans="1:7" s="3" customFormat="1" ht="12.75">
      <c r="A500" s="5"/>
      <c r="G500" s="44"/>
    </row>
    <row r="501" spans="1:7" s="3" customFormat="1" ht="12.75">
      <c r="A501" s="5"/>
      <c r="G501" s="44"/>
    </row>
    <row r="502" spans="1:7" s="3" customFormat="1" ht="12.75">
      <c r="A502" s="5"/>
      <c r="G502" s="44"/>
    </row>
    <row r="503" spans="1:7" s="3" customFormat="1" ht="12.75">
      <c r="A503" s="5"/>
      <c r="G503" s="44"/>
    </row>
    <row r="504" spans="1:7" s="3" customFormat="1" ht="12.75">
      <c r="A504" s="5"/>
      <c r="G504" s="44"/>
    </row>
    <row r="505" spans="1:7" s="3" customFormat="1" ht="12.75">
      <c r="A505" s="5"/>
      <c r="G505" s="44"/>
    </row>
    <row r="506" spans="1:7" s="3" customFormat="1" ht="12.75">
      <c r="A506" s="5"/>
      <c r="G506" s="44"/>
    </row>
    <row r="507" spans="1:7" s="3" customFormat="1" ht="12.75">
      <c r="A507" s="5"/>
      <c r="G507" s="44"/>
    </row>
    <row r="508" spans="1:7" s="3" customFormat="1" ht="12.75">
      <c r="A508" s="5"/>
      <c r="G508" s="44"/>
    </row>
    <row r="509" spans="1:7" s="3" customFormat="1" ht="12.75">
      <c r="A509" s="5"/>
      <c r="G509" s="44"/>
    </row>
    <row r="510" spans="1:7" s="3" customFormat="1" ht="12.75">
      <c r="A510" s="5"/>
      <c r="G510" s="44"/>
    </row>
    <row r="511" spans="1:7" s="3" customFormat="1" ht="12.75">
      <c r="A511" s="5"/>
      <c r="G511" s="44"/>
    </row>
    <row r="512" spans="1:7" s="3" customFormat="1" ht="12.75">
      <c r="A512" s="5"/>
      <c r="G512" s="44"/>
    </row>
    <row r="513" spans="1:7" s="3" customFormat="1" ht="12.75">
      <c r="A513" s="5"/>
      <c r="G513" s="44"/>
    </row>
    <row r="514" spans="1:7" s="3" customFormat="1" ht="12.75">
      <c r="A514" s="5"/>
      <c r="G514" s="44"/>
    </row>
    <row r="515" spans="1:7" s="3" customFormat="1" ht="12.75">
      <c r="A515" s="5"/>
      <c r="G515" s="44"/>
    </row>
    <row r="516" spans="1:7" s="3" customFormat="1" ht="12.75">
      <c r="A516" s="5"/>
      <c r="G516" s="44"/>
    </row>
    <row r="517" spans="1:7" s="3" customFormat="1" ht="12.75">
      <c r="A517" s="5"/>
      <c r="G517" s="44"/>
    </row>
    <row r="518" spans="1:7" s="3" customFormat="1" ht="12.75">
      <c r="A518" s="5"/>
      <c r="G518" s="44"/>
    </row>
    <row r="519" spans="1:7" s="3" customFormat="1" ht="12.75">
      <c r="A519" s="5"/>
      <c r="G519" s="44"/>
    </row>
    <row r="520" spans="1:7" s="3" customFormat="1" ht="12.75">
      <c r="A520" s="5"/>
      <c r="G520" s="44"/>
    </row>
    <row r="521" spans="1:7" s="3" customFormat="1" ht="12.75">
      <c r="A521" s="5"/>
      <c r="G521" s="44"/>
    </row>
    <row r="522" spans="1:7" s="3" customFormat="1" ht="12.75">
      <c r="A522" s="5"/>
      <c r="G522" s="44"/>
    </row>
    <row r="523" spans="1:7" s="3" customFormat="1" ht="12.75">
      <c r="A523" s="5"/>
      <c r="G523" s="44"/>
    </row>
    <row r="524" spans="1:7" s="3" customFormat="1" ht="12.75">
      <c r="A524" s="5"/>
      <c r="G524" s="44"/>
    </row>
    <row r="525" spans="1:7" s="3" customFormat="1" ht="12.75">
      <c r="A525" s="5"/>
      <c r="G525" s="44"/>
    </row>
    <row r="526" spans="1:7" s="3" customFormat="1" ht="12.75">
      <c r="A526" s="5"/>
      <c r="G526" s="44"/>
    </row>
    <row r="527" spans="1:7" s="3" customFormat="1" ht="12.75">
      <c r="A527" s="5"/>
      <c r="G527" s="44"/>
    </row>
    <row r="528" spans="1:7" s="3" customFormat="1" ht="12.75">
      <c r="A528" s="5"/>
      <c r="G528" s="44"/>
    </row>
    <row r="529" spans="1:7" s="3" customFormat="1" ht="12.75">
      <c r="A529" s="5"/>
      <c r="G529" s="44"/>
    </row>
    <row r="530" spans="1:7" s="3" customFormat="1" ht="12.75">
      <c r="A530" s="5"/>
      <c r="G530" s="44"/>
    </row>
    <row r="531" spans="1:7" s="3" customFormat="1" ht="12.75">
      <c r="A531" s="5"/>
      <c r="G531" s="44"/>
    </row>
    <row r="532" spans="1:7" s="3" customFormat="1" ht="12.75">
      <c r="A532" s="5"/>
      <c r="G532" s="44"/>
    </row>
    <row r="533" spans="1:7" s="3" customFormat="1" ht="12.75">
      <c r="A533" s="5"/>
      <c r="G533" s="44"/>
    </row>
    <row r="534" spans="1:7" s="3" customFormat="1" ht="12.75">
      <c r="A534" s="5"/>
      <c r="G534" s="44"/>
    </row>
    <row r="535" spans="1:7" s="3" customFormat="1" ht="12.75">
      <c r="A535" s="5"/>
      <c r="G535" s="44"/>
    </row>
    <row r="536" spans="1:7" s="3" customFormat="1" ht="12.75">
      <c r="A536" s="5"/>
      <c r="G536" s="44"/>
    </row>
    <row r="537" spans="1:7" s="3" customFormat="1" ht="12.75">
      <c r="A537" s="5"/>
      <c r="G537" s="44"/>
    </row>
    <row r="538" spans="1:7" s="3" customFormat="1" ht="12.75">
      <c r="A538" s="5"/>
      <c r="G538" s="44"/>
    </row>
    <row r="539" spans="1:7" s="3" customFormat="1" ht="12.75">
      <c r="A539" s="5"/>
      <c r="G539" s="44"/>
    </row>
    <row r="540" spans="1:7" s="3" customFormat="1" ht="12.75">
      <c r="A540" s="5"/>
      <c r="G540" s="44"/>
    </row>
    <row r="541" spans="1:7" s="3" customFormat="1" ht="12.75">
      <c r="A541" s="5"/>
      <c r="G541" s="44"/>
    </row>
    <row r="542" spans="1:7" s="3" customFormat="1" ht="12.75">
      <c r="A542" s="5"/>
      <c r="G542" s="44"/>
    </row>
    <row r="543" spans="1:7" s="3" customFormat="1" ht="12.75">
      <c r="A543" s="5"/>
      <c r="G543" s="44"/>
    </row>
    <row r="544" spans="1:7" s="3" customFormat="1" ht="12.75">
      <c r="A544" s="5"/>
      <c r="G544" s="44"/>
    </row>
    <row r="545" spans="1:7" s="3" customFormat="1" ht="12.75">
      <c r="A545" s="5"/>
      <c r="G545" s="44"/>
    </row>
    <row r="546" spans="1:7" s="3" customFormat="1" ht="12.75">
      <c r="A546" s="5"/>
      <c r="G546" s="44"/>
    </row>
    <row r="547" spans="1:7" s="3" customFormat="1" ht="12.75">
      <c r="A547" s="5"/>
      <c r="G547" s="44"/>
    </row>
    <row r="548" spans="1:7" s="3" customFormat="1" ht="12.75">
      <c r="A548" s="5"/>
      <c r="G548" s="44"/>
    </row>
    <row r="549" spans="1:7" s="3" customFormat="1" ht="12.75">
      <c r="A549" s="5"/>
      <c r="G549" s="44"/>
    </row>
    <row r="550" spans="1:7" s="3" customFormat="1" ht="12.75">
      <c r="A550" s="5"/>
      <c r="G550" s="44"/>
    </row>
    <row r="551" spans="1:7" s="3" customFormat="1" ht="12.75">
      <c r="A551" s="5"/>
      <c r="G551" s="44"/>
    </row>
    <row r="552" spans="1:7" s="3" customFormat="1" ht="12.75">
      <c r="A552" s="5"/>
      <c r="G552" s="44"/>
    </row>
    <row r="553" spans="1:7" s="3" customFormat="1" ht="12.75">
      <c r="A553" s="5"/>
      <c r="G553" s="44"/>
    </row>
    <row r="554" spans="1:7" s="3" customFormat="1" ht="12.75">
      <c r="A554" s="5"/>
      <c r="G554" s="44"/>
    </row>
    <row r="555" spans="1:7" s="3" customFormat="1" ht="12.75">
      <c r="A555" s="5"/>
      <c r="G555" s="44"/>
    </row>
    <row r="556" spans="1:7" s="3" customFormat="1" ht="12.75">
      <c r="A556" s="5"/>
      <c r="G556" s="44"/>
    </row>
    <row r="557" spans="1:7" s="3" customFormat="1" ht="12.75">
      <c r="A557" s="5"/>
      <c r="G557" s="44"/>
    </row>
    <row r="558" spans="1:7" s="3" customFormat="1" ht="12.75">
      <c r="A558" s="5"/>
      <c r="G558" s="44"/>
    </row>
    <row r="559" spans="1:7" s="3" customFormat="1" ht="12.75">
      <c r="A559" s="5"/>
      <c r="G559" s="44"/>
    </row>
    <row r="560" spans="1:7" s="3" customFormat="1" ht="12.75">
      <c r="A560" s="5"/>
      <c r="G560" s="44"/>
    </row>
    <row r="561" spans="1:7" s="3" customFormat="1" ht="12.75">
      <c r="A561" s="5"/>
      <c r="G561" s="44"/>
    </row>
    <row r="562" spans="1:7" s="3" customFormat="1" ht="12.75">
      <c r="A562" s="5"/>
      <c r="G562" s="44"/>
    </row>
    <row r="563" spans="1:7" s="3" customFormat="1" ht="12.75">
      <c r="A563" s="5"/>
      <c r="G563" s="44"/>
    </row>
    <row r="564" spans="1:7" s="3" customFormat="1" ht="12.75">
      <c r="A564" s="5"/>
      <c r="G564" s="44"/>
    </row>
    <row r="565" spans="1:7" s="3" customFormat="1" ht="12.75">
      <c r="A565" s="5"/>
      <c r="G565" s="44"/>
    </row>
    <row r="566" spans="1:7" s="3" customFormat="1" ht="12.75">
      <c r="A566" s="5"/>
      <c r="G566" s="44"/>
    </row>
    <row r="567" spans="1:7" s="3" customFormat="1" ht="12.75">
      <c r="A567" s="5"/>
      <c r="G567" s="44"/>
    </row>
    <row r="568" spans="1:7" s="3" customFormat="1" ht="12.75">
      <c r="A568" s="5"/>
      <c r="G568" s="44"/>
    </row>
    <row r="569" spans="1:7" s="3" customFormat="1" ht="12.75">
      <c r="A569" s="5"/>
      <c r="G569" s="44"/>
    </row>
    <row r="570" spans="1:7" s="3" customFormat="1" ht="12.75">
      <c r="A570" s="5"/>
      <c r="G570" s="44"/>
    </row>
    <row r="571" spans="1:7" s="3" customFormat="1" ht="12.75">
      <c r="A571" s="5"/>
      <c r="G571" s="44"/>
    </row>
    <row r="572" spans="1:7" s="3" customFormat="1" ht="12.75">
      <c r="A572" s="5"/>
      <c r="G572" s="44"/>
    </row>
    <row r="573" spans="1:7" s="3" customFormat="1" ht="12.75">
      <c r="A573" s="5"/>
      <c r="G573" s="44"/>
    </row>
    <row r="574" spans="1:7" s="3" customFormat="1" ht="12.75">
      <c r="A574" s="5"/>
      <c r="G574" s="44"/>
    </row>
    <row r="575" spans="1:7" s="3" customFormat="1" ht="12.75">
      <c r="A575" s="5"/>
      <c r="G575" s="44"/>
    </row>
    <row r="576" spans="1:7" s="3" customFormat="1" ht="12.75">
      <c r="A576" s="5"/>
      <c r="G576" s="44"/>
    </row>
    <row r="577" spans="1:7" s="3" customFormat="1" ht="12.75">
      <c r="A577" s="5"/>
      <c r="G577" s="44"/>
    </row>
    <row r="578" spans="1:7" s="3" customFormat="1" ht="12.75">
      <c r="A578" s="5"/>
      <c r="G578" s="44"/>
    </row>
    <row r="579" spans="1:7" s="3" customFormat="1" ht="12.75">
      <c r="A579" s="5"/>
      <c r="G579" s="44"/>
    </row>
    <row r="580" spans="1:7" s="3" customFormat="1" ht="12.75">
      <c r="A580" s="5"/>
      <c r="G580" s="44"/>
    </row>
    <row r="581" spans="1:7" s="3" customFormat="1" ht="12.75">
      <c r="A581" s="5"/>
      <c r="G581" s="44"/>
    </row>
    <row r="582" spans="1:7" s="3" customFormat="1" ht="12.75">
      <c r="A582" s="5"/>
      <c r="G582" s="44"/>
    </row>
    <row r="583" spans="1:7" s="3" customFormat="1" ht="12.75">
      <c r="A583" s="5"/>
      <c r="G583" s="44"/>
    </row>
    <row r="584" spans="1:7" s="3" customFormat="1" ht="12.75">
      <c r="A584" s="5"/>
      <c r="G584" s="44"/>
    </row>
    <row r="585" spans="1:7" s="3" customFormat="1" ht="12.75">
      <c r="A585" s="5"/>
      <c r="G585" s="44"/>
    </row>
    <row r="586" spans="1:7" s="3" customFormat="1" ht="12.75">
      <c r="A586" s="5"/>
      <c r="G586" s="44"/>
    </row>
    <row r="587" spans="1:7" s="3" customFormat="1" ht="12.75">
      <c r="A587" s="5"/>
      <c r="G587" s="44"/>
    </row>
    <row r="588" spans="1:7" s="3" customFormat="1" ht="12.75">
      <c r="A588" s="5"/>
      <c r="G588" s="44"/>
    </row>
    <row r="589" spans="1:7" s="3" customFormat="1" ht="12.75">
      <c r="A589" s="5"/>
      <c r="G589" s="44"/>
    </row>
    <row r="590" spans="1:7" s="3" customFormat="1" ht="12.75">
      <c r="A590" s="5"/>
      <c r="G590" s="44"/>
    </row>
    <row r="591" spans="1:7" s="3" customFormat="1" ht="12.75">
      <c r="A591" s="5"/>
      <c r="G591" s="44"/>
    </row>
    <row r="592" spans="1:7" s="3" customFormat="1" ht="12.75">
      <c r="A592" s="5"/>
      <c r="G592" s="44"/>
    </row>
    <row r="593" spans="1:7" s="3" customFormat="1" ht="12.75">
      <c r="A593" s="5"/>
      <c r="G593" s="44"/>
    </row>
    <row r="594" spans="1:7" s="3" customFormat="1" ht="12.75">
      <c r="A594" s="5"/>
      <c r="G594" s="44"/>
    </row>
    <row r="595" spans="1:7" s="3" customFormat="1" ht="12.75">
      <c r="A595" s="5"/>
      <c r="G595" s="44"/>
    </row>
    <row r="596" spans="1:7" s="3" customFormat="1" ht="12.75">
      <c r="A596" s="5"/>
      <c r="G596" s="44"/>
    </row>
    <row r="597" spans="1:7" s="3" customFormat="1" ht="12.75">
      <c r="A597" s="5"/>
      <c r="G597" s="44"/>
    </row>
    <row r="598" spans="1:7" s="3" customFormat="1" ht="12.75">
      <c r="A598" s="5"/>
      <c r="G598" s="44"/>
    </row>
    <row r="599" spans="1:7" s="3" customFormat="1" ht="12.75">
      <c r="A599" s="5"/>
      <c r="G599" s="44"/>
    </row>
    <row r="600" spans="1:7" s="3" customFormat="1" ht="12.75">
      <c r="A600" s="5"/>
      <c r="G600" s="44"/>
    </row>
    <row r="601" spans="1:7" s="3" customFormat="1" ht="12.75">
      <c r="A601" s="5"/>
      <c r="G601" s="44"/>
    </row>
    <row r="602" spans="1:7" s="3" customFormat="1" ht="12.75">
      <c r="A602" s="5"/>
      <c r="G602" s="44"/>
    </row>
    <row r="603" spans="1:7" s="3" customFormat="1" ht="12.75">
      <c r="A603" s="5"/>
      <c r="G603" s="44"/>
    </row>
    <row r="604" spans="1:7" s="3" customFormat="1" ht="12.75">
      <c r="A604" s="5"/>
      <c r="G604" s="44"/>
    </row>
    <row r="605" spans="1:7" s="3" customFormat="1" ht="12.75">
      <c r="A605" s="5"/>
      <c r="G605" s="44"/>
    </row>
    <row r="606" spans="1:7" s="3" customFormat="1" ht="12.75">
      <c r="A606" s="5"/>
      <c r="G606" s="44"/>
    </row>
    <row r="607" spans="1:7" s="3" customFormat="1" ht="12.75">
      <c r="A607" s="5"/>
      <c r="G607" s="44"/>
    </row>
    <row r="608" spans="1:7" s="3" customFormat="1" ht="12.75">
      <c r="A608" s="5"/>
      <c r="G608" s="44"/>
    </row>
    <row r="609" spans="1:7" s="3" customFormat="1" ht="12.75">
      <c r="A609" s="5"/>
      <c r="G609" s="44"/>
    </row>
    <row r="610" spans="1:7" s="3" customFormat="1" ht="12.75">
      <c r="A610" s="5"/>
      <c r="G610" s="44"/>
    </row>
    <row r="611" spans="1:7" s="3" customFormat="1" ht="12.75">
      <c r="A611" s="5"/>
      <c r="G611" s="44"/>
    </row>
    <row r="612" spans="1:7" s="3" customFormat="1" ht="12.75">
      <c r="A612" s="5"/>
      <c r="G612" s="44"/>
    </row>
    <row r="613" spans="1:7" s="3" customFormat="1" ht="12.75">
      <c r="A613" s="5"/>
      <c r="G613" s="44"/>
    </row>
    <row r="614" spans="1:7" s="3" customFormat="1" ht="12.75">
      <c r="A614" s="5"/>
      <c r="G614" s="44"/>
    </row>
    <row r="615" spans="1:7" s="3" customFormat="1" ht="12.75">
      <c r="A615" s="5"/>
      <c r="G615" s="44"/>
    </row>
    <row r="616" spans="1:7" s="3" customFormat="1" ht="12.75">
      <c r="A616" s="5"/>
      <c r="G616" s="44"/>
    </row>
    <row r="617" spans="1:7" s="3" customFormat="1" ht="12.75">
      <c r="A617" s="5"/>
      <c r="G617" s="44"/>
    </row>
    <row r="618" spans="1:7" s="3" customFormat="1" ht="12.75">
      <c r="A618" s="5"/>
      <c r="G618" s="44"/>
    </row>
    <row r="619" spans="1:7" s="3" customFormat="1" ht="12.75">
      <c r="A619" s="5"/>
      <c r="G619" s="44"/>
    </row>
    <row r="620" spans="1:7" s="3" customFormat="1" ht="12.75">
      <c r="A620" s="5"/>
      <c r="G620" s="44"/>
    </row>
    <row r="621" spans="1:7" s="3" customFormat="1" ht="12.75">
      <c r="A621" s="5"/>
      <c r="G621" s="44"/>
    </row>
    <row r="622" spans="1:7" s="3" customFormat="1" ht="12.75">
      <c r="A622" s="5"/>
      <c r="G622" s="44"/>
    </row>
    <row r="623" spans="1:7" s="3" customFormat="1" ht="12.75">
      <c r="A623" s="5"/>
      <c r="G623" s="44"/>
    </row>
    <row r="624" spans="1:7" s="3" customFormat="1" ht="12.75">
      <c r="A624" s="5"/>
      <c r="G624" s="44"/>
    </row>
    <row r="625" spans="1:7" s="3" customFormat="1" ht="12.75">
      <c r="A625" s="5"/>
      <c r="G625" s="44"/>
    </row>
    <row r="626" spans="1:7" s="3" customFormat="1" ht="12.75">
      <c r="A626" s="5"/>
      <c r="G626" s="44"/>
    </row>
    <row r="627" spans="1:7" s="3" customFormat="1" ht="12.75">
      <c r="A627" s="5"/>
      <c r="G627" s="44"/>
    </row>
    <row r="628" spans="1:7" s="3" customFormat="1" ht="12.75">
      <c r="A628" s="5"/>
      <c r="G628" s="44"/>
    </row>
    <row r="629" spans="1:7" s="3" customFormat="1" ht="12.75">
      <c r="A629" s="5"/>
      <c r="G629" s="44"/>
    </row>
    <row r="630" spans="1:7" s="3" customFormat="1" ht="12.75">
      <c r="A630" s="5"/>
      <c r="G630" s="44"/>
    </row>
    <row r="631" spans="1:7" s="3" customFormat="1" ht="12.75">
      <c r="A631" s="5"/>
      <c r="G631" s="44"/>
    </row>
    <row r="632" spans="1:7" s="3" customFormat="1" ht="12.75">
      <c r="A632" s="5"/>
      <c r="G632" s="44"/>
    </row>
    <row r="633" spans="1:7" s="3" customFormat="1" ht="12.75">
      <c r="A633" s="5"/>
      <c r="G633" s="44"/>
    </row>
    <row r="634" spans="1:7" s="3" customFormat="1" ht="12.75">
      <c r="A634" s="5"/>
      <c r="G634" s="44"/>
    </row>
    <row r="635" spans="1:7" s="3" customFormat="1" ht="12.75">
      <c r="A635" s="5"/>
      <c r="G635" s="44"/>
    </row>
    <row r="636" spans="1:7" s="3" customFormat="1" ht="12.75">
      <c r="A636" s="5"/>
      <c r="G636" s="44"/>
    </row>
    <row r="637" spans="1:7" s="3" customFormat="1" ht="12.75">
      <c r="A637" s="5"/>
      <c r="G637" s="44"/>
    </row>
    <row r="638" spans="1:7" s="3" customFormat="1" ht="12.75">
      <c r="A638" s="5"/>
      <c r="G638" s="44"/>
    </row>
    <row r="639" spans="1:7" s="3" customFormat="1" ht="12.75">
      <c r="A639" s="5"/>
      <c r="G639" s="44"/>
    </row>
    <row r="640" spans="1:7" s="3" customFormat="1" ht="12.75">
      <c r="A640" s="5"/>
      <c r="G640" s="44"/>
    </row>
    <row r="641" spans="1:7" s="3" customFormat="1" ht="12.75">
      <c r="A641" s="5"/>
      <c r="G641" s="44"/>
    </row>
    <row r="642" spans="1:7" s="3" customFormat="1" ht="12.75">
      <c r="A642" s="5"/>
      <c r="G642" s="44"/>
    </row>
    <row r="643" spans="1:7" s="3" customFormat="1" ht="12.75">
      <c r="A643" s="5"/>
      <c r="G643" s="44"/>
    </row>
    <row r="644" spans="1:7" s="3" customFormat="1" ht="12.75">
      <c r="A644" s="5"/>
      <c r="G644" s="44"/>
    </row>
    <row r="645" spans="1:7" s="3" customFormat="1" ht="12.75">
      <c r="A645" s="5"/>
      <c r="G645" s="44"/>
    </row>
    <row r="646" spans="1:7" s="3" customFormat="1" ht="12.75">
      <c r="A646" s="5"/>
      <c r="G646" s="44"/>
    </row>
    <row r="647" spans="1:7" s="3" customFormat="1" ht="12.75">
      <c r="A647" s="5"/>
      <c r="G647" s="44"/>
    </row>
    <row r="648" spans="1:7" s="3" customFormat="1" ht="12.75">
      <c r="A648" s="5"/>
      <c r="G648" s="44"/>
    </row>
    <row r="649" spans="1:7" s="3" customFormat="1" ht="12.75">
      <c r="A649" s="5"/>
      <c r="G649" s="44"/>
    </row>
    <row r="650" spans="1:7" s="3" customFormat="1" ht="12.75">
      <c r="A650" s="5"/>
      <c r="G650" s="44"/>
    </row>
    <row r="651" spans="1:7" s="3" customFormat="1" ht="12.75">
      <c r="A651" s="5"/>
      <c r="G651" s="44"/>
    </row>
    <row r="652" spans="1:7" s="3" customFormat="1" ht="12.75">
      <c r="A652" s="5"/>
      <c r="G652" s="44"/>
    </row>
    <row r="653" spans="1:7" s="3" customFormat="1" ht="12.75">
      <c r="A653" s="5"/>
      <c r="G653" s="44"/>
    </row>
    <row r="654" spans="1:7" s="3" customFormat="1" ht="12.75">
      <c r="A654" s="5"/>
      <c r="G654" s="44"/>
    </row>
    <row r="655" spans="1:7" s="3" customFormat="1" ht="12.75">
      <c r="A655" s="5"/>
      <c r="G655" s="44"/>
    </row>
    <row r="656" spans="1:7" s="3" customFormat="1" ht="12.75">
      <c r="A656" s="5"/>
      <c r="G656" s="44"/>
    </row>
    <row r="657" spans="1:7" s="3" customFormat="1" ht="12.75">
      <c r="A657" s="5"/>
      <c r="G657" s="44"/>
    </row>
    <row r="658" spans="1:7" s="3" customFormat="1" ht="12.75">
      <c r="A658" s="5"/>
      <c r="G658" s="44"/>
    </row>
    <row r="659" spans="1:7" s="3" customFormat="1" ht="12.75">
      <c r="A659" s="5"/>
      <c r="G659" s="44"/>
    </row>
  </sheetData>
  <sheetProtection/>
  <mergeCells count="1">
    <mergeCell ref="B1:D1"/>
  </mergeCells>
  <printOptions/>
  <pageMargins left="0.5905511811023623" right="0" top="0.4724409448818898" bottom="0.4330708661417323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5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67" sqref="D67"/>
    </sheetView>
  </sheetViews>
  <sheetFormatPr defaultColWidth="18.875" defaultRowHeight="12.75"/>
  <cols>
    <col min="1" max="1" width="20.00390625" style="6" customWidth="1"/>
    <col min="2" max="2" width="18.75390625" style="0" customWidth="1"/>
    <col min="3" max="3" width="15.625" style="0" customWidth="1"/>
    <col min="4" max="4" width="16.375" style="0" customWidth="1"/>
    <col min="5" max="5" width="10.125" style="0" customWidth="1"/>
    <col min="6" max="6" width="18.875" style="0" customWidth="1"/>
    <col min="7" max="7" width="12.75390625" style="0" hidden="1" customWidth="1"/>
    <col min="8" max="8" width="10.625" style="0" hidden="1" customWidth="1"/>
  </cols>
  <sheetData>
    <row r="1" spans="1:5" s="1" customFormat="1" ht="13.5" customHeight="1">
      <c r="A1" s="42"/>
      <c r="B1" s="266"/>
      <c r="C1" s="266"/>
      <c r="D1" s="266"/>
      <c r="E1" s="42"/>
    </row>
    <row r="2" spans="1:4" s="1" customFormat="1" ht="13.5" customHeight="1">
      <c r="A2" s="42"/>
      <c r="B2" s="42"/>
      <c r="C2" s="42"/>
      <c r="D2" s="42"/>
    </row>
    <row r="3" spans="1:8" s="2" customFormat="1" ht="68.25" customHeight="1">
      <c r="A3" s="123" t="s">
        <v>123</v>
      </c>
      <c r="B3" s="123" t="s">
        <v>158</v>
      </c>
      <c r="C3" s="123" t="s">
        <v>167</v>
      </c>
      <c r="D3" s="123" t="s">
        <v>87</v>
      </c>
      <c r="E3" s="126" t="s">
        <v>88</v>
      </c>
      <c r="G3" s="2" t="s">
        <v>103</v>
      </c>
      <c r="H3" s="2" t="s">
        <v>102</v>
      </c>
    </row>
    <row r="4" spans="1:8" s="3" customFormat="1" ht="12.75">
      <c r="A4" s="72" t="s">
        <v>113</v>
      </c>
      <c r="B4" s="153">
        <f>'уд.вес Кт'!B4</f>
        <v>106251.62</v>
      </c>
      <c r="C4" s="31">
        <v>0</v>
      </c>
      <c r="D4" s="45">
        <f>C4/B4</f>
        <v>0</v>
      </c>
      <c r="E4" s="127">
        <f>RANK(D4,$D$4:$D$12,1)</f>
        <v>1</v>
      </c>
      <c r="G4" s="3">
        <v>43420</v>
      </c>
      <c r="H4" s="3">
        <v>1501</v>
      </c>
    </row>
    <row r="5" spans="1:8" s="4" customFormat="1" ht="12.75">
      <c r="A5" s="72" t="s">
        <v>114</v>
      </c>
      <c r="B5" s="154">
        <f>'уд.вес Кт'!B5</f>
        <v>17947.74</v>
      </c>
      <c r="C5" s="31">
        <v>0</v>
      </c>
      <c r="D5" s="45">
        <f aca="true" t="shared" si="0" ref="D5:D51">C5/B5</f>
        <v>0</v>
      </c>
      <c r="E5" s="127">
        <f aca="true" t="shared" si="1" ref="E5:E51">RANK(D5,$D$4:$D$12,1)</f>
        <v>1</v>
      </c>
      <c r="G5" s="37">
        <v>2230</v>
      </c>
      <c r="H5" s="37">
        <v>539</v>
      </c>
    </row>
    <row r="6" spans="1:8" s="3" customFormat="1" ht="12.75">
      <c r="A6" s="72" t="s">
        <v>115</v>
      </c>
      <c r="B6" s="154">
        <f>'уд.вес Кт'!B6</f>
        <v>8152.75</v>
      </c>
      <c r="C6" s="31">
        <v>0</v>
      </c>
      <c r="D6" s="45">
        <f t="shared" si="0"/>
        <v>0</v>
      </c>
      <c r="E6" s="127">
        <f t="shared" si="1"/>
        <v>1</v>
      </c>
      <c r="F6" s="4"/>
      <c r="G6" s="37">
        <v>18898</v>
      </c>
      <c r="H6" s="37">
        <v>24</v>
      </c>
    </row>
    <row r="7" spans="1:8" s="3" customFormat="1" ht="12.75">
      <c r="A7" s="72" t="s">
        <v>116</v>
      </c>
      <c r="B7" s="154">
        <f>'уд.вес Кт'!B7</f>
        <v>13617.59</v>
      </c>
      <c r="C7" s="31">
        <v>0</v>
      </c>
      <c r="D7" s="45">
        <f t="shared" si="0"/>
        <v>0</v>
      </c>
      <c r="E7" s="127">
        <f t="shared" si="1"/>
        <v>1</v>
      </c>
      <c r="F7" s="4"/>
      <c r="G7" s="37">
        <v>41</v>
      </c>
      <c r="H7" s="37">
        <v>0</v>
      </c>
    </row>
    <row r="8" spans="1:8" s="3" customFormat="1" ht="12.75">
      <c r="A8" s="72" t="s">
        <v>117</v>
      </c>
      <c r="B8" s="154">
        <f>'уд.вес Кт'!B8</f>
        <v>8381.9</v>
      </c>
      <c r="C8" s="31">
        <v>0</v>
      </c>
      <c r="D8" s="45">
        <f t="shared" si="0"/>
        <v>0</v>
      </c>
      <c r="E8" s="127">
        <f t="shared" si="1"/>
        <v>1</v>
      </c>
      <c r="F8" s="4"/>
      <c r="G8" s="37">
        <v>13</v>
      </c>
      <c r="H8" s="37">
        <v>0</v>
      </c>
    </row>
    <row r="9" spans="1:8" s="3" customFormat="1" ht="12.75">
      <c r="A9" s="72" t="s">
        <v>118</v>
      </c>
      <c r="B9" s="154">
        <f>'уд.вес Кт'!B9</f>
        <v>17400.46</v>
      </c>
      <c r="C9" s="31">
        <v>0</v>
      </c>
      <c r="D9" s="45">
        <f t="shared" si="0"/>
        <v>0</v>
      </c>
      <c r="E9" s="127">
        <f t="shared" si="1"/>
        <v>1</v>
      </c>
      <c r="F9" s="4"/>
      <c r="G9" s="37">
        <v>2085</v>
      </c>
      <c r="H9" s="37">
        <v>0</v>
      </c>
    </row>
    <row r="10" spans="1:8" s="3" customFormat="1" ht="12.75">
      <c r="A10" s="72" t="s">
        <v>119</v>
      </c>
      <c r="B10" s="154">
        <f>'уд.вес Кт'!B10</f>
        <v>5407.9</v>
      </c>
      <c r="C10" s="31">
        <v>0</v>
      </c>
      <c r="D10" s="45">
        <f t="shared" si="0"/>
        <v>0</v>
      </c>
      <c r="E10" s="127">
        <f t="shared" si="1"/>
        <v>1</v>
      </c>
      <c r="F10" s="4"/>
      <c r="G10" s="37">
        <v>2995</v>
      </c>
      <c r="H10" s="37">
        <v>0</v>
      </c>
    </row>
    <row r="11" spans="1:8" s="3" customFormat="1" ht="12.75">
      <c r="A11" s="72" t="s">
        <v>120</v>
      </c>
      <c r="B11" s="154">
        <f>'уд.вес Кт'!B11</f>
        <v>9433.64</v>
      </c>
      <c r="C11" s="31">
        <v>0</v>
      </c>
      <c r="D11" s="45">
        <f t="shared" si="0"/>
        <v>0</v>
      </c>
      <c r="E11" s="127">
        <f t="shared" si="1"/>
        <v>1</v>
      </c>
      <c r="F11" s="4"/>
      <c r="G11" s="37">
        <v>1347</v>
      </c>
      <c r="H11" s="37">
        <v>0</v>
      </c>
    </row>
    <row r="12" spans="1:8" s="3" customFormat="1" ht="13.5" thickBot="1">
      <c r="A12" s="81" t="s">
        <v>121</v>
      </c>
      <c r="B12" s="154">
        <f>'уд.вес Кт'!B12</f>
        <v>7287.96</v>
      </c>
      <c r="C12" s="31">
        <v>0</v>
      </c>
      <c r="D12" s="45">
        <f t="shared" si="0"/>
        <v>0</v>
      </c>
      <c r="E12" s="127">
        <f t="shared" si="1"/>
        <v>1</v>
      </c>
      <c r="F12" s="4"/>
      <c r="G12" s="37">
        <v>1148</v>
      </c>
      <c r="H12" s="37">
        <v>236</v>
      </c>
    </row>
    <row r="13" spans="1:8" s="3" customFormat="1" ht="12.75" hidden="1">
      <c r="A13" s="16" t="s">
        <v>48</v>
      </c>
      <c r="B13" s="154">
        <f>'уд.вес Кт'!B13</f>
        <v>1916469.2865</v>
      </c>
      <c r="C13" s="31"/>
      <c r="D13" s="45">
        <f t="shared" si="0"/>
        <v>0</v>
      </c>
      <c r="E13" s="127">
        <f t="shared" si="1"/>
        <v>1</v>
      </c>
      <c r="G13" s="37">
        <v>8</v>
      </c>
      <c r="H13" s="37">
        <v>0</v>
      </c>
    </row>
    <row r="14" spans="1:8" s="3" customFormat="1" ht="12.75" hidden="1">
      <c r="A14" s="16" t="s">
        <v>94</v>
      </c>
      <c r="B14" s="154">
        <f>'уд.вес Кт'!B14</f>
        <v>2009612.2499000002</v>
      </c>
      <c r="C14" s="31"/>
      <c r="D14" s="45">
        <f t="shared" si="0"/>
        <v>0</v>
      </c>
      <c r="E14" s="127">
        <f t="shared" si="1"/>
        <v>1</v>
      </c>
      <c r="G14" s="37">
        <v>2223</v>
      </c>
      <c r="H14" s="37">
        <v>0</v>
      </c>
    </row>
    <row r="15" spans="1:8" s="3" customFormat="1" ht="12.75" hidden="1">
      <c r="A15" s="16" t="s">
        <v>50</v>
      </c>
      <c r="B15" s="154">
        <f>'уд.вес Кт'!B15</f>
        <v>2779572.23865</v>
      </c>
      <c r="C15" s="31"/>
      <c r="D15" s="45">
        <f t="shared" si="0"/>
        <v>0</v>
      </c>
      <c r="E15" s="127">
        <f t="shared" si="1"/>
        <v>1</v>
      </c>
      <c r="G15" s="37">
        <v>1941</v>
      </c>
      <c r="H15" s="37">
        <v>0</v>
      </c>
    </row>
    <row r="16" spans="1:8" s="3" customFormat="1" ht="12.75" hidden="1">
      <c r="A16" s="16" t="s">
        <v>51</v>
      </c>
      <c r="B16" s="154">
        <f>'уд.вес Кт'!B16</f>
        <v>2206559.74095</v>
      </c>
      <c r="C16" s="31"/>
      <c r="D16" s="45">
        <f t="shared" si="0"/>
        <v>0</v>
      </c>
      <c r="E16" s="127">
        <f t="shared" si="1"/>
        <v>1</v>
      </c>
      <c r="G16" s="37">
        <v>139</v>
      </c>
      <c r="H16" s="37">
        <v>0</v>
      </c>
    </row>
    <row r="17" spans="1:8" s="3" customFormat="1" ht="12.75" hidden="1">
      <c r="A17" s="16" t="s">
        <v>52</v>
      </c>
      <c r="B17" s="154">
        <f>'уд.вес Кт'!B17</f>
        <v>938369.6882000001</v>
      </c>
      <c r="C17" s="31"/>
      <c r="D17" s="45">
        <f t="shared" si="0"/>
        <v>0</v>
      </c>
      <c r="E17" s="127">
        <f t="shared" si="1"/>
        <v>1</v>
      </c>
      <c r="G17" s="37">
        <v>10</v>
      </c>
      <c r="H17" s="37">
        <v>0</v>
      </c>
    </row>
    <row r="18" spans="1:8" s="4" customFormat="1" ht="12.75" hidden="1">
      <c r="A18" s="16" t="s">
        <v>53</v>
      </c>
      <c r="B18" s="154">
        <f>'уд.вес Кт'!B18</f>
        <v>579630.65454</v>
      </c>
      <c r="C18" s="31"/>
      <c r="D18" s="45">
        <f t="shared" si="0"/>
        <v>0</v>
      </c>
      <c r="E18" s="127">
        <f t="shared" si="1"/>
        <v>1</v>
      </c>
      <c r="G18" s="37">
        <v>501</v>
      </c>
      <c r="H18" s="37">
        <v>0</v>
      </c>
    </row>
    <row r="19" spans="1:8" s="4" customFormat="1" ht="12.75" hidden="1">
      <c r="A19" s="16" t="s">
        <v>95</v>
      </c>
      <c r="B19" s="154">
        <f>'уд.вес Кт'!B19</f>
        <v>471352.54112999997</v>
      </c>
      <c r="C19" s="31"/>
      <c r="D19" s="45">
        <f t="shared" si="0"/>
        <v>0</v>
      </c>
      <c r="E19" s="127">
        <f t="shared" si="1"/>
        <v>1</v>
      </c>
      <c r="G19" s="37">
        <v>4501</v>
      </c>
      <c r="H19" s="37">
        <v>0</v>
      </c>
    </row>
    <row r="20" spans="1:8" s="4" customFormat="1" ht="12.75" hidden="1">
      <c r="A20" s="16" t="s">
        <v>55</v>
      </c>
      <c r="B20" s="154">
        <f>'уд.вес Кт'!B20</f>
        <v>1073460.88519</v>
      </c>
      <c r="C20" s="31"/>
      <c r="D20" s="45">
        <f t="shared" si="0"/>
        <v>0</v>
      </c>
      <c r="E20" s="127">
        <f t="shared" si="1"/>
        <v>1</v>
      </c>
      <c r="G20" s="37">
        <v>4473</v>
      </c>
      <c r="H20" s="37">
        <v>1553</v>
      </c>
    </row>
    <row r="21" spans="1:8" s="3" customFormat="1" ht="12.75" hidden="1">
      <c r="A21" s="16" t="s">
        <v>56</v>
      </c>
      <c r="B21" s="154">
        <f>'уд.вес Кт'!B21</f>
        <v>657584.7216</v>
      </c>
      <c r="C21" s="31"/>
      <c r="D21" s="45">
        <f t="shared" si="0"/>
        <v>0</v>
      </c>
      <c r="E21" s="127">
        <f t="shared" si="1"/>
        <v>1</v>
      </c>
      <c r="G21" s="37">
        <v>127</v>
      </c>
      <c r="H21" s="37">
        <v>0</v>
      </c>
    </row>
    <row r="22" spans="1:8" s="3" customFormat="1" ht="12.75" hidden="1">
      <c r="A22" s="16" t="s">
        <v>57</v>
      </c>
      <c r="B22" s="154">
        <f>'уд.вес Кт'!B22</f>
        <v>378599.42917</v>
      </c>
      <c r="C22" s="31"/>
      <c r="D22" s="45">
        <f t="shared" si="0"/>
        <v>0</v>
      </c>
      <c r="E22" s="127">
        <f t="shared" si="1"/>
        <v>1</v>
      </c>
      <c r="G22" s="37">
        <v>1534</v>
      </c>
      <c r="H22" s="37">
        <v>0</v>
      </c>
    </row>
    <row r="23" spans="1:8" s="3" customFormat="1" ht="12.75" hidden="1">
      <c r="A23" s="16" t="s">
        <v>58</v>
      </c>
      <c r="B23" s="154">
        <f>'уд.вес Кт'!B23</f>
        <v>652784.05311</v>
      </c>
      <c r="C23" s="31"/>
      <c r="D23" s="45">
        <f t="shared" si="0"/>
        <v>0</v>
      </c>
      <c r="E23" s="127">
        <f t="shared" si="1"/>
        <v>1</v>
      </c>
      <c r="G23" s="37">
        <v>325</v>
      </c>
      <c r="H23" s="37">
        <v>0</v>
      </c>
    </row>
    <row r="24" spans="1:8" s="3" customFormat="1" ht="12.75" hidden="1">
      <c r="A24" s="16" t="s">
        <v>59</v>
      </c>
      <c r="B24" s="154">
        <f>'уд.вес Кт'!B24</f>
        <v>737241.94179</v>
      </c>
      <c r="C24" s="31"/>
      <c r="D24" s="45">
        <f t="shared" si="0"/>
        <v>0</v>
      </c>
      <c r="E24" s="127">
        <f t="shared" si="1"/>
        <v>1</v>
      </c>
      <c r="G24" s="37">
        <v>0</v>
      </c>
      <c r="H24" s="37">
        <v>0</v>
      </c>
    </row>
    <row r="25" spans="1:8" s="3" customFormat="1" ht="12.75" hidden="1">
      <c r="A25" s="16" t="s">
        <v>60</v>
      </c>
      <c r="B25" s="154">
        <f>'уд.вес Кт'!B25</f>
        <v>405683.98573</v>
      </c>
      <c r="C25" s="31"/>
      <c r="D25" s="45">
        <f t="shared" si="0"/>
        <v>0</v>
      </c>
      <c r="E25" s="127">
        <f t="shared" si="1"/>
        <v>1</v>
      </c>
      <c r="G25" s="37">
        <v>0</v>
      </c>
      <c r="H25" s="37">
        <v>0</v>
      </c>
    </row>
    <row r="26" spans="1:8" s="3" customFormat="1" ht="12.75" hidden="1">
      <c r="A26" s="16" t="s">
        <v>61</v>
      </c>
      <c r="B26" s="154">
        <f>'уд.вес Кт'!B26</f>
        <v>1051354.05024</v>
      </c>
      <c r="C26" s="31"/>
      <c r="D26" s="45">
        <f t="shared" si="0"/>
        <v>0</v>
      </c>
      <c r="E26" s="127">
        <f t="shared" si="1"/>
        <v>1</v>
      </c>
      <c r="G26" s="37">
        <v>8630</v>
      </c>
      <c r="H26" s="37">
        <v>0</v>
      </c>
    </row>
    <row r="27" spans="1:8" s="3" customFormat="1" ht="12.75" hidden="1">
      <c r="A27" s="16" t="s">
        <v>62</v>
      </c>
      <c r="B27" s="154">
        <f>'уд.вес Кт'!B27</f>
        <v>1414698.5351300002</v>
      </c>
      <c r="C27" s="31"/>
      <c r="D27" s="45">
        <f t="shared" si="0"/>
        <v>0</v>
      </c>
      <c r="E27" s="127">
        <f t="shared" si="1"/>
        <v>1</v>
      </c>
      <c r="G27" s="37">
        <v>3052</v>
      </c>
      <c r="H27" s="37">
        <v>0</v>
      </c>
    </row>
    <row r="28" spans="1:8" s="3" customFormat="1" ht="12.75" hidden="1">
      <c r="A28" s="16" t="s">
        <v>63</v>
      </c>
      <c r="B28" s="154">
        <f>'уд.вес Кт'!B28</f>
        <v>803923.09511</v>
      </c>
      <c r="C28" s="31"/>
      <c r="D28" s="45">
        <f t="shared" si="0"/>
        <v>0</v>
      </c>
      <c r="E28" s="127">
        <f t="shared" si="1"/>
        <v>1</v>
      </c>
      <c r="G28" s="37">
        <v>547</v>
      </c>
      <c r="H28" s="37">
        <v>0</v>
      </c>
    </row>
    <row r="29" spans="1:8" s="3" customFormat="1" ht="12.75" hidden="1">
      <c r="A29" s="16" t="s">
        <v>64</v>
      </c>
      <c r="B29" s="154">
        <f>'уд.вес Кт'!B29</f>
        <v>1174578.86209</v>
      </c>
      <c r="C29" s="31"/>
      <c r="D29" s="45">
        <f t="shared" si="0"/>
        <v>0</v>
      </c>
      <c r="E29" s="127">
        <f t="shared" si="1"/>
        <v>1</v>
      </c>
      <c r="G29" s="37">
        <v>1765</v>
      </c>
      <c r="H29" s="37">
        <v>0</v>
      </c>
    </row>
    <row r="30" spans="1:8" s="3" customFormat="1" ht="12.75" hidden="1">
      <c r="A30" s="16" t="s">
        <v>65</v>
      </c>
      <c r="B30" s="154">
        <f>'уд.вес Кт'!B30</f>
        <v>1083428.63818</v>
      </c>
      <c r="C30" s="31"/>
      <c r="D30" s="45">
        <f t="shared" si="0"/>
        <v>0</v>
      </c>
      <c r="E30" s="127">
        <f t="shared" si="1"/>
        <v>1</v>
      </c>
      <c r="G30" s="37">
        <v>2120</v>
      </c>
      <c r="H30" s="37">
        <v>0</v>
      </c>
    </row>
    <row r="31" spans="1:8" s="3" customFormat="1" ht="12.75" hidden="1">
      <c r="A31" s="16" t="s">
        <v>66</v>
      </c>
      <c r="B31" s="154">
        <f>'уд.вес Кт'!B31</f>
        <v>858511.33299</v>
      </c>
      <c r="C31" s="31"/>
      <c r="D31" s="45">
        <f t="shared" si="0"/>
        <v>0</v>
      </c>
      <c r="E31" s="127">
        <f t="shared" si="1"/>
        <v>1</v>
      </c>
      <c r="G31" s="37">
        <v>529</v>
      </c>
      <c r="H31" s="37">
        <v>0</v>
      </c>
    </row>
    <row r="32" spans="1:8" s="3" customFormat="1" ht="12.75" hidden="1">
      <c r="A32" s="16" t="s">
        <v>67</v>
      </c>
      <c r="B32" s="154">
        <f>'уд.вес Кт'!B32</f>
        <v>600573.17227</v>
      </c>
      <c r="C32" s="31"/>
      <c r="D32" s="45">
        <f t="shared" si="0"/>
        <v>0</v>
      </c>
      <c r="E32" s="127">
        <f t="shared" si="1"/>
        <v>1</v>
      </c>
      <c r="G32" s="37">
        <v>723</v>
      </c>
      <c r="H32" s="37">
        <v>0</v>
      </c>
    </row>
    <row r="33" spans="1:8" s="3" customFormat="1" ht="12.75" hidden="1">
      <c r="A33" s="16" t="s">
        <v>68</v>
      </c>
      <c r="B33" s="154">
        <f>'уд.вес Кт'!B33</f>
        <v>445093.21202</v>
      </c>
      <c r="C33" s="31"/>
      <c r="D33" s="45">
        <f t="shared" si="0"/>
        <v>0</v>
      </c>
      <c r="E33" s="127">
        <f t="shared" si="1"/>
        <v>1</v>
      </c>
      <c r="G33" s="37">
        <v>65</v>
      </c>
      <c r="H33" s="37">
        <v>0</v>
      </c>
    </row>
    <row r="34" spans="1:8" s="3" customFormat="1" ht="12.75" hidden="1">
      <c r="A34" s="16" t="s">
        <v>69</v>
      </c>
      <c r="B34" s="154">
        <f>'уд.вес Кт'!B34</f>
        <v>692462.76174</v>
      </c>
      <c r="C34" s="31"/>
      <c r="D34" s="45">
        <f t="shared" si="0"/>
        <v>0</v>
      </c>
      <c r="E34" s="127">
        <f t="shared" si="1"/>
        <v>1</v>
      </c>
      <c r="G34" s="37">
        <v>0</v>
      </c>
      <c r="H34" s="37">
        <v>0</v>
      </c>
    </row>
    <row r="35" spans="1:8" s="3" customFormat="1" ht="12.75" hidden="1">
      <c r="A35" s="16" t="s">
        <v>70</v>
      </c>
      <c r="B35" s="154">
        <f>'уд.вес Кт'!B35</f>
        <v>2624523.66191</v>
      </c>
      <c r="C35" s="31"/>
      <c r="D35" s="45">
        <f t="shared" si="0"/>
        <v>0</v>
      </c>
      <c r="E35" s="127">
        <f t="shared" si="1"/>
        <v>1</v>
      </c>
      <c r="G35" s="37">
        <v>7877</v>
      </c>
      <c r="H35" s="37">
        <v>0</v>
      </c>
    </row>
    <row r="36" spans="1:8" s="3" customFormat="1" ht="12.75" hidden="1">
      <c r="A36" s="16" t="s">
        <v>71</v>
      </c>
      <c r="B36" s="154">
        <f>'уд.вес Кт'!B36</f>
        <v>569671.8750499999</v>
      </c>
      <c r="C36" s="31"/>
      <c r="D36" s="45">
        <f t="shared" si="0"/>
        <v>0</v>
      </c>
      <c r="E36" s="127">
        <f t="shared" si="1"/>
        <v>1</v>
      </c>
      <c r="G36" s="37">
        <v>13906</v>
      </c>
      <c r="H36" s="37">
        <v>0</v>
      </c>
    </row>
    <row r="37" spans="1:8" s="3" customFormat="1" ht="12.75" hidden="1">
      <c r="A37" s="16" t="s">
        <v>72</v>
      </c>
      <c r="B37" s="154">
        <f>'уд.вес Кт'!B37</f>
        <v>471856.12166</v>
      </c>
      <c r="C37" s="31"/>
      <c r="D37" s="45">
        <f t="shared" si="0"/>
        <v>0</v>
      </c>
      <c r="E37" s="127">
        <f t="shared" si="1"/>
        <v>1</v>
      </c>
      <c r="G37" s="37">
        <v>435</v>
      </c>
      <c r="H37" s="37">
        <v>0</v>
      </c>
    </row>
    <row r="38" spans="1:8" s="3" customFormat="1" ht="12.75" hidden="1">
      <c r="A38" s="16" t="s">
        <v>73</v>
      </c>
      <c r="B38" s="154">
        <f>'уд.вес Кт'!B38</f>
        <v>603713.83303</v>
      </c>
      <c r="C38" s="31"/>
      <c r="D38" s="45">
        <f t="shared" si="0"/>
        <v>0</v>
      </c>
      <c r="E38" s="127">
        <f t="shared" si="1"/>
        <v>1</v>
      </c>
      <c r="G38" s="37">
        <v>2472</v>
      </c>
      <c r="H38" s="37">
        <v>0</v>
      </c>
    </row>
    <row r="39" spans="1:8" s="3" customFormat="1" ht="12.75" hidden="1">
      <c r="A39" s="16" t="s">
        <v>74</v>
      </c>
      <c r="B39" s="154">
        <f>'уд.вес Кт'!B39</f>
        <v>434039.38093</v>
      </c>
      <c r="C39" s="31"/>
      <c r="D39" s="45">
        <f t="shared" si="0"/>
        <v>0</v>
      </c>
      <c r="E39" s="127">
        <f t="shared" si="1"/>
        <v>1</v>
      </c>
      <c r="G39" s="37">
        <v>24</v>
      </c>
      <c r="H39" s="37">
        <v>0</v>
      </c>
    </row>
    <row r="40" spans="1:8" s="3" customFormat="1" ht="12.75" hidden="1">
      <c r="A40" s="16" t="s">
        <v>75</v>
      </c>
      <c r="B40" s="154">
        <f>'уд.вес Кт'!B40</f>
        <v>413588.77792</v>
      </c>
      <c r="C40" s="31"/>
      <c r="D40" s="45">
        <f t="shared" si="0"/>
        <v>0</v>
      </c>
      <c r="E40" s="127">
        <f t="shared" si="1"/>
        <v>1</v>
      </c>
      <c r="G40" s="37">
        <v>0</v>
      </c>
      <c r="H40" s="37">
        <v>0</v>
      </c>
    </row>
    <row r="41" spans="1:8" s="3" customFormat="1" ht="12.75" hidden="1">
      <c r="A41" s="16" t="s">
        <v>76</v>
      </c>
      <c r="B41" s="154">
        <f>'уд.вес Кт'!B41</f>
        <v>547576.6766799999</v>
      </c>
      <c r="C41" s="31"/>
      <c r="D41" s="45">
        <f t="shared" si="0"/>
        <v>0</v>
      </c>
      <c r="E41" s="127">
        <f t="shared" si="1"/>
        <v>1</v>
      </c>
      <c r="G41" s="37">
        <v>4</v>
      </c>
      <c r="H41" s="37">
        <v>0</v>
      </c>
    </row>
    <row r="42" spans="1:8" s="3" customFormat="1" ht="12.75" hidden="1">
      <c r="A42" s="16" t="s">
        <v>77</v>
      </c>
      <c r="B42" s="154">
        <f>'уд.вес Кт'!B42</f>
        <v>760673.2756599999</v>
      </c>
      <c r="C42" s="31"/>
      <c r="D42" s="45">
        <f t="shared" si="0"/>
        <v>0</v>
      </c>
      <c r="E42" s="127">
        <f t="shared" si="1"/>
        <v>1</v>
      </c>
      <c r="G42" s="37">
        <v>10365</v>
      </c>
      <c r="H42" s="37">
        <v>0</v>
      </c>
    </row>
    <row r="43" spans="1:8" s="3" customFormat="1" ht="12.75" hidden="1">
      <c r="A43" s="16" t="s">
        <v>78</v>
      </c>
      <c r="B43" s="154">
        <f>'уд.вес Кт'!B43</f>
        <v>1575129.52531</v>
      </c>
      <c r="C43" s="31"/>
      <c r="D43" s="45">
        <f t="shared" si="0"/>
        <v>0</v>
      </c>
      <c r="E43" s="127">
        <f t="shared" si="1"/>
        <v>1</v>
      </c>
      <c r="G43" s="37">
        <v>1911</v>
      </c>
      <c r="H43" s="37">
        <v>0</v>
      </c>
    </row>
    <row r="44" spans="1:8" s="3" customFormat="1" ht="12.75" hidden="1">
      <c r="A44" s="16" t="s">
        <v>96</v>
      </c>
      <c r="B44" s="154">
        <f>'уд.вес Кт'!B44</f>
        <v>314567.32775</v>
      </c>
      <c r="C44" s="31"/>
      <c r="D44" s="45">
        <f t="shared" si="0"/>
        <v>0</v>
      </c>
      <c r="E44" s="127">
        <f t="shared" si="1"/>
        <v>1</v>
      </c>
      <c r="G44" s="37">
        <v>7131</v>
      </c>
      <c r="H44" s="37">
        <v>0</v>
      </c>
    </row>
    <row r="45" spans="1:8" s="3" customFormat="1" ht="12.75" hidden="1">
      <c r="A45" s="16" t="s">
        <v>80</v>
      </c>
      <c r="B45" s="154">
        <f>'уд.вес Кт'!B45</f>
        <v>1117257.62202</v>
      </c>
      <c r="C45" s="31"/>
      <c r="D45" s="45">
        <f t="shared" si="0"/>
        <v>0</v>
      </c>
      <c r="E45" s="127">
        <f t="shared" si="1"/>
        <v>1</v>
      </c>
      <c r="G45" s="37">
        <v>2769</v>
      </c>
      <c r="H45" s="37">
        <v>0</v>
      </c>
    </row>
    <row r="46" spans="1:8" s="3" customFormat="1" ht="12.75" hidden="1">
      <c r="A46" s="16" t="s">
        <v>81</v>
      </c>
      <c r="B46" s="154">
        <f>'уд.вес Кт'!B46</f>
        <v>742013.1615</v>
      </c>
      <c r="C46" s="31"/>
      <c r="D46" s="45">
        <f t="shared" si="0"/>
        <v>0</v>
      </c>
      <c r="E46" s="127">
        <f t="shared" si="1"/>
        <v>1</v>
      </c>
      <c r="G46" s="37">
        <v>0</v>
      </c>
      <c r="H46" s="37">
        <v>0</v>
      </c>
    </row>
    <row r="47" spans="1:8" s="3" customFormat="1" ht="12.75" hidden="1">
      <c r="A47" s="16" t="s">
        <v>82</v>
      </c>
      <c r="B47" s="154">
        <f>'уд.вес Кт'!B47</f>
        <v>421837.11829</v>
      </c>
      <c r="C47" s="31"/>
      <c r="D47" s="45">
        <f t="shared" si="0"/>
        <v>0</v>
      </c>
      <c r="E47" s="127">
        <f t="shared" si="1"/>
        <v>1</v>
      </c>
      <c r="G47" s="37">
        <v>804</v>
      </c>
      <c r="H47" s="37">
        <v>0</v>
      </c>
    </row>
    <row r="48" spans="1:8" s="3" customFormat="1" ht="12.75" hidden="1">
      <c r="A48" s="16" t="s">
        <v>83</v>
      </c>
      <c r="B48" s="154">
        <f>'уд.вес Кт'!B48</f>
        <v>533993.63439</v>
      </c>
      <c r="C48" s="31"/>
      <c r="D48" s="45">
        <f t="shared" si="0"/>
        <v>0</v>
      </c>
      <c r="E48" s="127">
        <f t="shared" si="1"/>
        <v>1</v>
      </c>
      <c r="G48" s="37">
        <v>0</v>
      </c>
      <c r="H48" s="37">
        <v>0</v>
      </c>
    </row>
    <row r="49" spans="1:8" s="3" customFormat="1" ht="12.75" hidden="1">
      <c r="A49" s="16" t="s">
        <v>97</v>
      </c>
      <c r="B49" s="154">
        <f>'уд.вес Кт'!B49</f>
        <v>351493.84162</v>
      </c>
      <c r="C49" s="31"/>
      <c r="D49" s="45">
        <f t="shared" si="0"/>
        <v>0</v>
      </c>
      <c r="E49" s="127">
        <f t="shared" si="1"/>
        <v>1</v>
      </c>
      <c r="G49" s="37">
        <v>0</v>
      </c>
      <c r="H49" s="37">
        <v>0</v>
      </c>
    </row>
    <row r="50" spans="1:8" s="3" customFormat="1" ht="12.75" hidden="1">
      <c r="A50" s="16" t="s">
        <v>84</v>
      </c>
      <c r="B50" s="154">
        <f>'уд.вес Кт'!B50</f>
        <v>583162.50624</v>
      </c>
      <c r="C50" s="31"/>
      <c r="D50" s="45">
        <f t="shared" si="0"/>
        <v>0</v>
      </c>
      <c r="E50" s="127">
        <f t="shared" si="1"/>
        <v>1</v>
      </c>
      <c r="G50" s="37">
        <v>0</v>
      </c>
      <c r="H50" s="37">
        <v>0</v>
      </c>
    </row>
    <row r="51" spans="1:8" ht="13.5" hidden="1" thickBot="1">
      <c r="A51" s="17" t="s">
        <v>98</v>
      </c>
      <c r="B51" s="155">
        <f>'уд.вес Кт'!B51</f>
        <v>673673.36799</v>
      </c>
      <c r="C51" s="31"/>
      <c r="D51" s="156">
        <f t="shared" si="0"/>
        <v>0</v>
      </c>
      <c r="E51" s="127">
        <f t="shared" si="1"/>
        <v>1</v>
      </c>
      <c r="G51" s="37">
        <v>387</v>
      </c>
      <c r="H51" s="37">
        <v>0</v>
      </c>
    </row>
    <row r="52" spans="1:8" s="3" customFormat="1" ht="13.5" thickBot="1">
      <c r="A52" s="41" t="s">
        <v>42</v>
      </c>
      <c r="B52" s="40">
        <f>SUM(B4:B12)</f>
        <v>193881.55999999997</v>
      </c>
      <c r="C52" s="40">
        <v>0</v>
      </c>
      <c r="D52" s="157">
        <f>C52/B52</f>
        <v>0</v>
      </c>
      <c r="E52" s="15"/>
      <c r="G52" s="62">
        <f>SUM(G4:G51)</f>
        <v>153475</v>
      </c>
      <c r="H52" s="62">
        <f>SUM(H4:H51)</f>
        <v>3853</v>
      </c>
    </row>
    <row r="53" s="3" customFormat="1" ht="12.75">
      <c r="A53" s="5"/>
    </row>
    <row r="54" spans="1:4" s="3" customFormat="1" ht="12.75">
      <c r="A54" s="5"/>
      <c r="B54" s="173">
        <v>1</v>
      </c>
      <c r="C54" s="174">
        <v>2</v>
      </c>
      <c r="D54" s="173">
        <v>3</v>
      </c>
    </row>
    <row r="55" spans="1:4" s="3" customFormat="1" ht="12.75">
      <c r="A55" s="5"/>
      <c r="D55" s="173" t="s">
        <v>133</v>
      </c>
    </row>
    <row r="56" s="3" customFormat="1" ht="12.75">
      <c r="A56" s="5"/>
    </row>
    <row r="57" s="3" customFormat="1" ht="12.75">
      <c r="A57" s="5"/>
    </row>
    <row r="58" s="3" customFormat="1" ht="12.75">
      <c r="A58" s="5"/>
    </row>
    <row r="59" s="3" customFormat="1" ht="12.75">
      <c r="A59" s="5"/>
    </row>
    <row r="60" s="3" customFormat="1" ht="12.75">
      <c r="A60" s="5"/>
    </row>
    <row r="61" s="3" customFormat="1" ht="12.75">
      <c r="A61" s="5"/>
    </row>
    <row r="62" s="3" customFormat="1" ht="12.75">
      <c r="A62" s="5"/>
    </row>
    <row r="63" s="3" customFormat="1" ht="12.75">
      <c r="A63" s="5"/>
    </row>
    <row r="64" s="3" customFormat="1" ht="12.75">
      <c r="A64" s="5"/>
    </row>
    <row r="65" s="3" customFormat="1" ht="12.75">
      <c r="A65" s="5"/>
    </row>
    <row r="66" s="3" customFormat="1" ht="12.75">
      <c r="A66" s="5"/>
    </row>
    <row r="67" s="3" customFormat="1" ht="12.75">
      <c r="A67" s="5"/>
    </row>
    <row r="68" s="3" customFormat="1" ht="12.75">
      <c r="A68" s="5"/>
    </row>
    <row r="69" s="3" customFormat="1" ht="12.75">
      <c r="A69" s="5"/>
    </row>
    <row r="70" s="3" customFormat="1" ht="12.75">
      <c r="A70" s="5"/>
    </row>
    <row r="71" s="3" customFormat="1" ht="12.75">
      <c r="A71" s="5"/>
    </row>
    <row r="72" s="3" customFormat="1" ht="12.75">
      <c r="A72" s="5"/>
    </row>
    <row r="73" s="3" customFormat="1" ht="12.75">
      <c r="A73" s="5"/>
    </row>
    <row r="74" s="3" customFormat="1" ht="12.75">
      <c r="A74" s="5"/>
    </row>
    <row r="75" s="3" customFormat="1" ht="12.75">
      <c r="A75" s="5"/>
    </row>
    <row r="76" s="3" customFormat="1" ht="12.75">
      <c r="A76" s="5"/>
    </row>
    <row r="77" s="3" customFormat="1" ht="12.75">
      <c r="A77" s="5"/>
    </row>
    <row r="78" s="3" customFormat="1" ht="12.75">
      <c r="A78" s="5"/>
    </row>
    <row r="79" s="3" customFormat="1" ht="12.75">
      <c r="A79" s="5"/>
    </row>
    <row r="80" s="3" customFormat="1" ht="12.75">
      <c r="A80" s="5"/>
    </row>
    <row r="81" s="3" customFormat="1" ht="12.75">
      <c r="A81" s="5"/>
    </row>
    <row r="82" s="3" customFormat="1" ht="12.75">
      <c r="A82" s="5"/>
    </row>
    <row r="83" s="3" customFormat="1" ht="12.75">
      <c r="A83" s="5"/>
    </row>
    <row r="84" s="3" customFormat="1" ht="12.75">
      <c r="A84" s="5"/>
    </row>
    <row r="85" s="3" customFormat="1" ht="12.75">
      <c r="A85" s="5"/>
    </row>
    <row r="86" s="3" customFormat="1" ht="12.75">
      <c r="A86" s="5"/>
    </row>
    <row r="87" s="3" customFormat="1" ht="12.75">
      <c r="A87" s="5"/>
    </row>
    <row r="88" s="3" customFormat="1" ht="12.75">
      <c r="A88" s="5"/>
    </row>
    <row r="89" s="3" customFormat="1" ht="12.75">
      <c r="A89" s="5"/>
    </row>
    <row r="90" s="3" customFormat="1" ht="12.75">
      <c r="A90" s="5"/>
    </row>
    <row r="91" s="3" customFormat="1" ht="12.75">
      <c r="A91" s="5"/>
    </row>
    <row r="92" s="3" customFormat="1" ht="12.75">
      <c r="A92" s="5"/>
    </row>
    <row r="93" s="3" customFormat="1" ht="12.75">
      <c r="A93" s="5"/>
    </row>
    <row r="94" s="3" customFormat="1" ht="12.75">
      <c r="A94" s="5"/>
    </row>
    <row r="95" s="3" customFormat="1" ht="12.75">
      <c r="A95" s="5"/>
    </row>
    <row r="96" s="3" customFormat="1" ht="12.75">
      <c r="A96" s="5"/>
    </row>
    <row r="97" s="3" customFormat="1" ht="12.75">
      <c r="A97" s="5"/>
    </row>
    <row r="98" s="3" customFormat="1" ht="12.75">
      <c r="A98" s="5"/>
    </row>
    <row r="99" s="3" customFormat="1" ht="12.75">
      <c r="A99" s="5"/>
    </row>
    <row r="100" s="3" customFormat="1" ht="12.75">
      <c r="A100" s="5"/>
    </row>
    <row r="101" s="3" customFormat="1" ht="12.75">
      <c r="A101" s="5"/>
    </row>
    <row r="102" s="3" customFormat="1" ht="12.75">
      <c r="A102" s="5"/>
    </row>
    <row r="103" s="3" customFormat="1" ht="12.75">
      <c r="A103" s="5"/>
    </row>
    <row r="104" s="3" customFormat="1" ht="12.75">
      <c r="A104" s="5"/>
    </row>
    <row r="105" s="3" customFormat="1" ht="12.75">
      <c r="A105" s="5"/>
    </row>
    <row r="106" s="3" customFormat="1" ht="12.75">
      <c r="A106" s="5"/>
    </row>
    <row r="107" s="3" customFormat="1" ht="12.75">
      <c r="A107" s="5"/>
    </row>
    <row r="108" s="3" customFormat="1" ht="12.75">
      <c r="A108" s="5"/>
    </row>
    <row r="109" s="3" customFormat="1" ht="12.75">
      <c r="A109" s="5"/>
    </row>
    <row r="110" s="3" customFormat="1" ht="12.75">
      <c r="A110" s="5"/>
    </row>
    <row r="111" s="3" customFormat="1" ht="12.75">
      <c r="A111" s="5"/>
    </row>
    <row r="112" s="3" customFormat="1" ht="12.75">
      <c r="A112" s="5"/>
    </row>
    <row r="113" s="3" customFormat="1" ht="12.75">
      <c r="A113" s="5"/>
    </row>
    <row r="114" s="3" customFormat="1" ht="12.75">
      <c r="A114" s="5"/>
    </row>
    <row r="115" s="3" customFormat="1" ht="12.75">
      <c r="A115" s="5"/>
    </row>
    <row r="116" s="3" customFormat="1" ht="12.75">
      <c r="A116" s="5"/>
    </row>
    <row r="117" s="3" customFormat="1" ht="12.75">
      <c r="A117" s="5"/>
    </row>
    <row r="118" s="3" customFormat="1" ht="12.75">
      <c r="A118" s="5"/>
    </row>
    <row r="119" s="3" customFormat="1" ht="12.75">
      <c r="A119" s="5"/>
    </row>
    <row r="120" s="3" customFormat="1" ht="12.75">
      <c r="A120" s="5"/>
    </row>
    <row r="121" s="3" customFormat="1" ht="12.75">
      <c r="A121" s="5"/>
    </row>
    <row r="122" s="3" customFormat="1" ht="12.75">
      <c r="A122" s="5"/>
    </row>
    <row r="123" s="3" customFormat="1" ht="12.75">
      <c r="A123" s="5"/>
    </row>
    <row r="124" s="3" customFormat="1" ht="12.75">
      <c r="A124" s="5"/>
    </row>
    <row r="125" s="3" customFormat="1" ht="12.75">
      <c r="A125" s="5"/>
    </row>
    <row r="126" s="3" customFormat="1" ht="12.75">
      <c r="A126" s="5"/>
    </row>
    <row r="127" s="3" customFormat="1" ht="12.75">
      <c r="A127" s="5"/>
    </row>
    <row r="128" s="3" customFormat="1" ht="12.75">
      <c r="A128" s="5"/>
    </row>
    <row r="129" s="3" customFormat="1" ht="12.75">
      <c r="A129" s="5"/>
    </row>
    <row r="130" s="3" customFormat="1" ht="12.75">
      <c r="A130" s="5"/>
    </row>
    <row r="131" s="3" customFormat="1" ht="12.75">
      <c r="A131" s="5"/>
    </row>
    <row r="132" s="3" customFormat="1" ht="12.75">
      <c r="A132" s="5"/>
    </row>
    <row r="133" s="3" customFormat="1" ht="12.75">
      <c r="A133" s="5"/>
    </row>
    <row r="134" s="3" customFormat="1" ht="12.75">
      <c r="A134" s="5"/>
    </row>
    <row r="135" s="3" customFormat="1" ht="12.75">
      <c r="A135" s="5"/>
    </row>
    <row r="136" s="3" customFormat="1" ht="12.75">
      <c r="A136" s="5"/>
    </row>
    <row r="137" s="3" customFormat="1" ht="12.75">
      <c r="A137" s="5"/>
    </row>
    <row r="138" s="3" customFormat="1" ht="12.75">
      <c r="A138" s="5"/>
    </row>
    <row r="139" s="3" customFormat="1" ht="12.75">
      <c r="A139" s="5"/>
    </row>
    <row r="140" s="3" customFormat="1" ht="12.75">
      <c r="A140" s="5"/>
    </row>
    <row r="141" s="3" customFormat="1" ht="12.75">
      <c r="A141" s="5"/>
    </row>
    <row r="142" s="3" customFormat="1" ht="12.75">
      <c r="A142" s="5"/>
    </row>
    <row r="143" s="3" customFormat="1" ht="12.75">
      <c r="A143" s="5"/>
    </row>
    <row r="144" s="3" customFormat="1" ht="12.75">
      <c r="A144" s="5"/>
    </row>
    <row r="145" s="3" customFormat="1" ht="12.75">
      <c r="A145" s="5"/>
    </row>
    <row r="146" s="3" customFormat="1" ht="12.75">
      <c r="A146" s="5"/>
    </row>
    <row r="147" s="3" customFormat="1" ht="12.75">
      <c r="A147" s="5"/>
    </row>
    <row r="148" s="3" customFormat="1" ht="12.75">
      <c r="A148" s="5"/>
    </row>
    <row r="149" s="3" customFormat="1" ht="12.75">
      <c r="A149" s="5"/>
    </row>
    <row r="150" s="3" customFormat="1" ht="12.75">
      <c r="A150" s="5"/>
    </row>
    <row r="151" s="3" customFormat="1" ht="12.75">
      <c r="A151" s="5"/>
    </row>
    <row r="152" s="3" customFormat="1" ht="12.75">
      <c r="A152" s="5"/>
    </row>
    <row r="153" s="3" customFormat="1" ht="12.75">
      <c r="A153" s="5"/>
    </row>
    <row r="154" s="3" customFormat="1" ht="12.75">
      <c r="A154" s="5"/>
    </row>
    <row r="155" s="3" customFormat="1" ht="12.75">
      <c r="A155" s="5"/>
    </row>
    <row r="156" s="3" customFormat="1" ht="12.75">
      <c r="A156" s="5"/>
    </row>
    <row r="157" s="3" customFormat="1" ht="12.75">
      <c r="A157" s="5"/>
    </row>
    <row r="158" s="3" customFormat="1" ht="12.75">
      <c r="A158" s="5"/>
    </row>
    <row r="159" s="3" customFormat="1" ht="12.75">
      <c r="A159" s="5"/>
    </row>
    <row r="160" s="3" customFormat="1" ht="12.75">
      <c r="A160" s="5"/>
    </row>
    <row r="161" s="3" customFormat="1" ht="12.75">
      <c r="A161" s="5"/>
    </row>
    <row r="162" s="3" customFormat="1" ht="12.75">
      <c r="A162" s="5"/>
    </row>
    <row r="163" s="3" customFormat="1" ht="12.75">
      <c r="A163" s="5"/>
    </row>
    <row r="164" s="3" customFormat="1" ht="12.75">
      <c r="A164" s="5"/>
    </row>
    <row r="165" s="3" customFormat="1" ht="12.75">
      <c r="A165" s="5"/>
    </row>
    <row r="166" s="3" customFormat="1" ht="12.75">
      <c r="A166" s="5"/>
    </row>
    <row r="167" s="3" customFormat="1" ht="12.75">
      <c r="A167" s="5"/>
    </row>
    <row r="168" s="3" customFormat="1" ht="12.75">
      <c r="A168" s="5"/>
    </row>
    <row r="169" s="3" customFormat="1" ht="12.75">
      <c r="A169" s="5"/>
    </row>
    <row r="170" s="3" customFormat="1" ht="12.75">
      <c r="A170" s="5"/>
    </row>
    <row r="171" s="3" customFormat="1" ht="12.75">
      <c r="A171" s="5"/>
    </row>
    <row r="172" s="3" customFormat="1" ht="12.75">
      <c r="A172" s="5"/>
    </row>
    <row r="173" s="3" customFormat="1" ht="12.75">
      <c r="A173" s="5"/>
    </row>
    <row r="174" s="3" customFormat="1" ht="12.75">
      <c r="A174" s="5"/>
    </row>
    <row r="175" s="3" customFormat="1" ht="12.75">
      <c r="A175" s="5"/>
    </row>
    <row r="176" s="3" customFormat="1" ht="12.75">
      <c r="A176" s="5"/>
    </row>
    <row r="177" s="3" customFormat="1" ht="12.75">
      <c r="A177" s="5"/>
    </row>
    <row r="178" s="3" customFormat="1" ht="12.75">
      <c r="A178" s="5"/>
    </row>
    <row r="179" s="3" customFormat="1" ht="12.75">
      <c r="A179" s="5"/>
    </row>
    <row r="180" s="3" customFormat="1" ht="12.75">
      <c r="A180" s="5"/>
    </row>
    <row r="181" s="3" customFormat="1" ht="12.75">
      <c r="A181" s="5"/>
    </row>
    <row r="182" s="3" customFormat="1" ht="12.75">
      <c r="A182" s="5"/>
    </row>
    <row r="183" s="3" customFormat="1" ht="12.75">
      <c r="A183" s="5"/>
    </row>
    <row r="184" s="3" customFormat="1" ht="12.75">
      <c r="A184" s="5"/>
    </row>
    <row r="185" s="3" customFormat="1" ht="12.75">
      <c r="A185" s="5"/>
    </row>
    <row r="186" s="3" customFormat="1" ht="12.75">
      <c r="A186" s="5"/>
    </row>
    <row r="187" s="3" customFormat="1" ht="12.75">
      <c r="A187" s="5"/>
    </row>
    <row r="188" s="3" customFormat="1" ht="12.75">
      <c r="A188" s="5"/>
    </row>
    <row r="189" s="3" customFormat="1" ht="12.75">
      <c r="A189" s="5"/>
    </row>
    <row r="190" s="3" customFormat="1" ht="12.75">
      <c r="A190" s="5"/>
    </row>
    <row r="191" s="3" customFormat="1" ht="12.75">
      <c r="A191" s="5"/>
    </row>
    <row r="192" s="3" customFormat="1" ht="12.75">
      <c r="A192" s="5"/>
    </row>
    <row r="193" s="3" customFormat="1" ht="12.75">
      <c r="A193" s="5"/>
    </row>
    <row r="194" s="3" customFormat="1" ht="12.75">
      <c r="A194" s="5"/>
    </row>
    <row r="195" s="3" customFormat="1" ht="12.75">
      <c r="A195" s="5"/>
    </row>
    <row r="196" s="3" customFormat="1" ht="12.75">
      <c r="A196" s="5"/>
    </row>
    <row r="197" s="3" customFormat="1" ht="12.75">
      <c r="A197" s="5"/>
    </row>
    <row r="198" s="3" customFormat="1" ht="12.75">
      <c r="A198" s="5"/>
    </row>
    <row r="199" s="3" customFormat="1" ht="12.75">
      <c r="A199" s="5"/>
    </row>
    <row r="200" s="3" customFormat="1" ht="12.75">
      <c r="A200" s="5"/>
    </row>
    <row r="201" s="3" customFormat="1" ht="12.75">
      <c r="A201" s="5"/>
    </row>
    <row r="202" s="3" customFormat="1" ht="12.75">
      <c r="A202" s="5"/>
    </row>
    <row r="203" s="3" customFormat="1" ht="12.75">
      <c r="A203" s="5"/>
    </row>
    <row r="204" s="3" customFormat="1" ht="12.75">
      <c r="A204" s="5"/>
    </row>
    <row r="205" s="3" customFormat="1" ht="12.75">
      <c r="A205" s="5"/>
    </row>
    <row r="206" s="3" customFormat="1" ht="12.75">
      <c r="A206" s="5"/>
    </row>
    <row r="207" s="3" customFormat="1" ht="12.75">
      <c r="A207" s="5"/>
    </row>
    <row r="208" s="3" customFormat="1" ht="12.75">
      <c r="A208" s="5"/>
    </row>
    <row r="209" s="3" customFormat="1" ht="12.75">
      <c r="A209" s="5"/>
    </row>
    <row r="210" s="3" customFormat="1" ht="12.75">
      <c r="A210" s="5"/>
    </row>
    <row r="211" s="3" customFormat="1" ht="12.75">
      <c r="A211" s="5"/>
    </row>
    <row r="212" s="3" customFormat="1" ht="12.75">
      <c r="A212" s="5"/>
    </row>
    <row r="213" s="3" customFormat="1" ht="12.75">
      <c r="A213" s="5"/>
    </row>
    <row r="214" s="3" customFormat="1" ht="12.75">
      <c r="A214" s="5"/>
    </row>
    <row r="215" s="3" customFormat="1" ht="12.75">
      <c r="A215" s="5"/>
    </row>
    <row r="216" s="3" customFormat="1" ht="12.75">
      <c r="A216" s="5"/>
    </row>
    <row r="217" s="3" customFormat="1" ht="12.75">
      <c r="A217" s="5"/>
    </row>
    <row r="218" s="3" customFormat="1" ht="12.75">
      <c r="A218" s="5"/>
    </row>
    <row r="219" s="3" customFormat="1" ht="12.75">
      <c r="A219" s="5"/>
    </row>
    <row r="220" s="3" customFormat="1" ht="12.75">
      <c r="A220" s="5"/>
    </row>
    <row r="221" s="3" customFormat="1" ht="12.75">
      <c r="A221" s="5"/>
    </row>
    <row r="222" s="3" customFormat="1" ht="12.75">
      <c r="A222" s="5"/>
    </row>
    <row r="223" s="3" customFormat="1" ht="12.75">
      <c r="A223" s="5"/>
    </row>
    <row r="224" s="3" customFormat="1" ht="12.75">
      <c r="A224" s="5"/>
    </row>
    <row r="225" s="3" customFormat="1" ht="12.75">
      <c r="A225" s="5"/>
    </row>
    <row r="226" s="3" customFormat="1" ht="12.75">
      <c r="A226" s="5"/>
    </row>
    <row r="227" s="3" customFormat="1" ht="12.75">
      <c r="A227" s="5"/>
    </row>
    <row r="228" s="3" customFormat="1" ht="12.75">
      <c r="A228" s="5"/>
    </row>
    <row r="229" s="3" customFormat="1" ht="12.75">
      <c r="A229" s="5"/>
    </row>
    <row r="230" s="3" customFormat="1" ht="12.75">
      <c r="A230" s="5"/>
    </row>
    <row r="231" s="3" customFormat="1" ht="12.75">
      <c r="A231" s="5"/>
    </row>
    <row r="232" s="3" customFormat="1" ht="12.75">
      <c r="A232" s="5"/>
    </row>
    <row r="233" s="3" customFormat="1" ht="12.75">
      <c r="A233" s="5"/>
    </row>
    <row r="234" s="3" customFormat="1" ht="12.75">
      <c r="A234" s="5"/>
    </row>
    <row r="235" s="3" customFormat="1" ht="12.75">
      <c r="A235" s="5"/>
    </row>
    <row r="236" s="3" customFormat="1" ht="12.75">
      <c r="A236" s="5"/>
    </row>
    <row r="237" s="3" customFormat="1" ht="12.75">
      <c r="A237" s="5"/>
    </row>
    <row r="238" s="3" customFormat="1" ht="12.75">
      <c r="A238" s="5"/>
    </row>
    <row r="239" s="3" customFormat="1" ht="12.75">
      <c r="A239" s="5"/>
    </row>
    <row r="240" s="3" customFormat="1" ht="12.75">
      <c r="A240" s="5"/>
    </row>
    <row r="241" s="3" customFormat="1" ht="12.75">
      <c r="A241" s="5"/>
    </row>
    <row r="242" s="3" customFormat="1" ht="12.75">
      <c r="A242" s="5"/>
    </row>
    <row r="243" s="3" customFormat="1" ht="12.75">
      <c r="A243" s="5"/>
    </row>
    <row r="244" s="3" customFormat="1" ht="12.75">
      <c r="A244" s="5"/>
    </row>
    <row r="245" s="3" customFormat="1" ht="12.75">
      <c r="A245" s="5"/>
    </row>
    <row r="246" s="3" customFormat="1" ht="12.75">
      <c r="A246" s="5"/>
    </row>
    <row r="247" s="3" customFormat="1" ht="12.75">
      <c r="A247" s="5"/>
    </row>
    <row r="248" s="3" customFormat="1" ht="12.75">
      <c r="A248" s="5"/>
    </row>
    <row r="249" s="3" customFormat="1" ht="12.75">
      <c r="A249" s="5"/>
    </row>
    <row r="250" s="3" customFormat="1" ht="12.75">
      <c r="A250" s="5"/>
    </row>
    <row r="251" s="3" customFormat="1" ht="12.75">
      <c r="A251" s="5"/>
    </row>
    <row r="252" s="3" customFormat="1" ht="12.75">
      <c r="A252" s="5"/>
    </row>
    <row r="253" s="3" customFormat="1" ht="12.75">
      <c r="A253" s="5"/>
    </row>
    <row r="254" s="3" customFormat="1" ht="12.75">
      <c r="A254" s="5"/>
    </row>
    <row r="255" s="3" customFormat="1" ht="12.75">
      <c r="A255" s="5"/>
    </row>
    <row r="256" s="3" customFormat="1" ht="12.75">
      <c r="A256" s="5"/>
    </row>
    <row r="257" s="3" customFormat="1" ht="12.75">
      <c r="A257" s="5"/>
    </row>
    <row r="258" s="3" customFormat="1" ht="12.75">
      <c r="A258" s="5"/>
    </row>
    <row r="259" s="3" customFormat="1" ht="12.75">
      <c r="A259" s="5"/>
    </row>
    <row r="260" s="3" customFormat="1" ht="12.75">
      <c r="A260" s="5"/>
    </row>
    <row r="261" s="3" customFormat="1" ht="12.75">
      <c r="A261" s="5"/>
    </row>
    <row r="262" s="3" customFormat="1" ht="12.75">
      <c r="A262" s="5"/>
    </row>
    <row r="263" s="3" customFormat="1" ht="12.75">
      <c r="A263" s="5"/>
    </row>
    <row r="264" s="3" customFormat="1" ht="12.75">
      <c r="A264" s="5"/>
    </row>
    <row r="265" s="3" customFormat="1" ht="12.75">
      <c r="A265" s="5"/>
    </row>
    <row r="266" s="3" customFormat="1" ht="12.75">
      <c r="A266" s="5"/>
    </row>
    <row r="267" s="3" customFormat="1" ht="12.75">
      <c r="A267" s="5"/>
    </row>
    <row r="268" s="3" customFormat="1" ht="12.75">
      <c r="A268" s="5"/>
    </row>
    <row r="269" s="3" customFormat="1" ht="12.75">
      <c r="A269" s="5"/>
    </row>
    <row r="270" s="3" customFormat="1" ht="12.75">
      <c r="A270" s="5"/>
    </row>
    <row r="271" s="3" customFormat="1" ht="12.75">
      <c r="A271" s="5"/>
    </row>
    <row r="272" s="3" customFormat="1" ht="12.75">
      <c r="A272" s="5"/>
    </row>
    <row r="273" s="3" customFormat="1" ht="12.75">
      <c r="A273" s="5"/>
    </row>
    <row r="274" s="3" customFormat="1" ht="12.75">
      <c r="A274" s="5"/>
    </row>
    <row r="275" s="3" customFormat="1" ht="12.75">
      <c r="A275" s="5"/>
    </row>
    <row r="276" s="3" customFormat="1" ht="12.75">
      <c r="A276" s="5"/>
    </row>
    <row r="277" s="3" customFormat="1" ht="12.75">
      <c r="A277" s="5"/>
    </row>
    <row r="278" s="3" customFormat="1" ht="12.75">
      <c r="A278" s="5"/>
    </row>
    <row r="279" s="3" customFormat="1" ht="12.75">
      <c r="A279" s="5"/>
    </row>
    <row r="280" s="3" customFormat="1" ht="12.75">
      <c r="A280" s="5"/>
    </row>
    <row r="281" s="3" customFormat="1" ht="12.75">
      <c r="A281" s="5"/>
    </row>
    <row r="282" s="3" customFormat="1" ht="12.75">
      <c r="A282" s="5"/>
    </row>
    <row r="283" s="3" customFormat="1" ht="12.75">
      <c r="A283" s="5"/>
    </row>
    <row r="284" s="3" customFormat="1" ht="12.75">
      <c r="A284" s="5"/>
    </row>
    <row r="285" s="3" customFormat="1" ht="12.75">
      <c r="A285" s="5"/>
    </row>
    <row r="286" s="3" customFormat="1" ht="12.75">
      <c r="A286" s="5"/>
    </row>
    <row r="287" s="3" customFormat="1" ht="12.75">
      <c r="A287" s="5"/>
    </row>
    <row r="288" s="3" customFormat="1" ht="12.75">
      <c r="A288" s="5"/>
    </row>
    <row r="289" s="3" customFormat="1" ht="12.75">
      <c r="A289" s="5"/>
    </row>
    <row r="290" s="3" customFormat="1" ht="12.75">
      <c r="A290" s="5"/>
    </row>
    <row r="291" s="3" customFormat="1" ht="12.75">
      <c r="A291" s="5"/>
    </row>
    <row r="292" s="3" customFormat="1" ht="12.75">
      <c r="A292" s="5"/>
    </row>
    <row r="293" s="3" customFormat="1" ht="12.75">
      <c r="A293" s="5"/>
    </row>
    <row r="294" s="3" customFormat="1" ht="12.75">
      <c r="A294" s="5"/>
    </row>
    <row r="295" s="3" customFormat="1" ht="12.75">
      <c r="A295" s="5"/>
    </row>
    <row r="296" s="3" customFormat="1" ht="12.75">
      <c r="A296" s="5"/>
    </row>
    <row r="297" s="3" customFormat="1" ht="12.75">
      <c r="A297" s="5"/>
    </row>
    <row r="298" s="3" customFormat="1" ht="12.75">
      <c r="A298" s="5"/>
    </row>
    <row r="299" s="3" customFormat="1" ht="12.75">
      <c r="A299" s="5"/>
    </row>
    <row r="300" s="3" customFormat="1" ht="12.75">
      <c r="A300" s="5"/>
    </row>
    <row r="301" s="3" customFormat="1" ht="12.75">
      <c r="A301" s="5"/>
    </row>
    <row r="302" s="3" customFormat="1" ht="12.75">
      <c r="A302" s="5"/>
    </row>
    <row r="303" s="3" customFormat="1" ht="12.75">
      <c r="A303" s="5"/>
    </row>
    <row r="304" s="3" customFormat="1" ht="12.75">
      <c r="A304" s="5"/>
    </row>
    <row r="305" s="3" customFormat="1" ht="12.75">
      <c r="A305" s="5"/>
    </row>
    <row r="306" s="3" customFormat="1" ht="12.75">
      <c r="A306" s="5"/>
    </row>
    <row r="307" s="3" customFormat="1" ht="12.75">
      <c r="A307" s="5"/>
    </row>
    <row r="308" s="3" customFormat="1" ht="12.75">
      <c r="A308" s="5"/>
    </row>
    <row r="309" s="3" customFormat="1" ht="12.75">
      <c r="A309" s="5"/>
    </row>
    <row r="310" s="3" customFormat="1" ht="12.75">
      <c r="A310" s="5"/>
    </row>
    <row r="311" s="3" customFormat="1" ht="12.75">
      <c r="A311" s="5"/>
    </row>
    <row r="312" s="3" customFormat="1" ht="12.75">
      <c r="A312" s="5"/>
    </row>
    <row r="313" s="3" customFormat="1" ht="12.75">
      <c r="A313" s="5"/>
    </row>
    <row r="314" s="3" customFormat="1" ht="12.75">
      <c r="A314" s="5"/>
    </row>
    <row r="315" s="3" customFormat="1" ht="12.75">
      <c r="A315" s="5"/>
    </row>
    <row r="316" s="3" customFormat="1" ht="12.75">
      <c r="A316" s="5"/>
    </row>
    <row r="317" s="3" customFormat="1" ht="12.75">
      <c r="A317" s="5"/>
    </row>
    <row r="318" s="3" customFormat="1" ht="12.75">
      <c r="A318" s="5"/>
    </row>
    <row r="319" s="3" customFormat="1" ht="12.75">
      <c r="A319" s="5"/>
    </row>
    <row r="320" s="3" customFormat="1" ht="12.75">
      <c r="A320" s="5"/>
    </row>
    <row r="321" s="3" customFormat="1" ht="12.75">
      <c r="A321" s="5"/>
    </row>
    <row r="322" s="3" customFormat="1" ht="12.75">
      <c r="A322" s="5"/>
    </row>
    <row r="323" s="3" customFormat="1" ht="12.75">
      <c r="A323" s="5"/>
    </row>
    <row r="324" s="3" customFormat="1" ht="12.75">
      <c r="A324" s="5"/>
    </row>
    <row r="325" s="3" customFormat="1" ht="12.75">
      <c r="A325" s="5"/>
    </row>
    <row r="326" s="3" customFormat="1" ht="12.75">
      <c r="A326" s="5"/>
    </row>
    <row r="327" s="3" customFormat="1" ht="12.75">
      <c r="A327" s="5"/>
    </row>
    <row r="328" s="3" customFormat="1" ht="12.75">
      <c r="A328" s="5"/>
    </row>
    <row r="329" s="3" customFormat="1" ht="12.75">
      <c r="A329" s="5"/>
    </row>
    <row r="330" s="3" customFormat="1" ht="12.75">
      <c r="A330" s="5"/>
    </row>
    <row r="331" s="3" customFormat="1" ht="12.75">
      <c r="A331" s="5"/>
    </row>
    <row r="332" s="3" customFormat="1" ht="12.75">
      <c r="A332" s="5"/>
    </row>
    <row r="333" s="3" customFormat="1" ht="12.75">
      <c r="A333" s="5"/>
    </row>
    <row r="334" s="3" customFormat="1" ht="12.75">
      <c r="A334" s="5"/>
    </row>
    <row r="335" s="3" customFormat="1" ht="12.75">
      <c r="A335" s="5"/>
    </row>
    <row r="336" s="3" customFormat="1" ht="12.75">
      <c r="A336" s="5"/>
    </row>
    <row r="337" s="3" customFormat="1" ht="12.75">
      <c r="A337" s="5"/>
    </row>
    <row r="338" s="3" customFormat="1" ht="12.75">
      <c r="A338" s="5"/>
    </row>
    <row r="339" s="3" customFormat="1" ht="12.75">
      <c r="A339" s="5"/>
    </row>
    <row r="340" s="3" customFormat="1" ht="12.75">
      <c r="A340" s="5"/>
    </row>
    <row r="341" s="3" customFormat="1" ht="12.75">
      <c r="A341" s="5"/>
    </row>
    <row r="342" s="3" customFormat="1" ht="12.75">
      <c r="A342" s="5"/>
    </row>
    <row r="343" s="3" customFormat="1" ht="12.75">
      <c r="A343" s="5"/>
    </row>
    <row r="344" s="3" customFormat="1" ht="12.75">
      <c r="A344" s="5"/>
    </row>
    <row r="345" s="3" customFormat="1" ht="12.75">
      <c r="A345" s="5"/>
    </row>
    <row r="346" s="3" customFormat="1" ht="12.75">
      <c r="A346" s="5"/>
    </row>
    <row r="347" s="3" customFormat="1" ht="12.75">
      <c r="A347" s="5"/>
    </row>
    <row r="348" s="3" customFormat="1" ht="12.75">
      <c r="A348" s="5"/>
    </row>
    <row r="349" s="3" customFormat="1" ht="12.75">
      <c r="A349" s="5"/>
    </row>
    <row r="350" s="3" customFormat="1" ht="12.75">
      <c r="A350" s="5"/>
    </row>
    <row r="351" s="3" customFormat="1" ht="12.75">
      <c r="A351" s="5"/>
    </row>
    <row r="352" s="3" customFormat="1" ht="12.75">
      <c r="A352" s="5"/>
    </row>
    <row r="353" s="3" customFormat="1" ht="12.75">
      <c r="A353" s="5"/>
    </row>
    <row r="354" s="3" customFormat="1" ht="12.75">
      <c r="A354" s="5"/>
    </row>
    <row r="355" s="3" customFormat="1" ht="12.75">
      <c r="A355" s="5"/>
    </row>
    <row r="356" s="3" customFormat="1" ht="12.75">
      <c r="A356" s="5"/>
    </row>
    <row r="357" s="3" customFormat="1" ht="12.75">
      <c r="A357" s="5"/>
    </row>
    <row r="358" s="3" customFormat="1" ht="12.75">
      <c r="A358" s="5"/>
    </row>
    <row r="359" s="3" customFormat="1" ht="12.75">
      <c r="A359" s="5"/>
    </row>
    <row r="360" s="3" customFormat="1" ht="12.75">
      <c r="A360" s="5"/>
    </row>
    <row r="361" s="3" customFormat="1" ht="12.75">
      <c r="A361" s="5"/>
    </row>
    <row r="362" s="3" customFormat="1" ht="12.75">
      <c r="A362" s="5"/>
    </row>
    <row r="363" s="3" customFormat="1" ht="12.75">
      <c r="A363" s="5"/>
    </row>
    <row r="364" s="3" customFormat="1" ht="12.75">
      <c r="A364" s="5"/>
    </row>
    <row r="365" s="3" customFormat="1" ht="12.75">
      <c r="A365" s="5"/>
    </row>
    <row r="366" s="3" customFormat="1" ht="12.75">
      <c r="A366" s="5"/>
    </row>
    <row r="367" s="3" customFormat="1" ht="12.75">
      <c r="A367" s="5"/>
    </row>
    <row r="368" s="3" customFormat="1" ht="12.75">
      <c r="A368" s="5"/>
    </row>
    <row r="369" s="3" customFormat="1" ht="12.75">
      <c r="A369" s="5"/>
    </row>
    <row r="370" s="3" customFormat="1" ht="12.75">
      <c r="A370" s="5"/>
    </row>
    <row r="371" s="3" customFormat="1" ht="12.75">
      <c r="A371" s="5"/>
    </row>
    <row r="372" s="3" customFormat="1" ht="12.75">
      <c r="A372" s="5"/>
    </row>
    <row r="373" s="3" customFormat="1" ht="12.75">
      <c r="A373" s="5"/>
    </row>
    <row r="374" s="3" customFormat="1" ht="12.75">
      <c r="A374" s="5"/>
    </row>
    <row r="375" s="3" customFormat="1" ht="12.75">
      <c r="A375" s="5"/>
    </row>
    <row r="376" s="3" customFormat="1" ht="12.75">
      <c r="A376" s="5"/>
    </row>
    <row r="377" s="3" customFormat="1" ht="12.75">
      <c r="A377" s="5"/>
    </row>
    <row r="378" s="3" customFormat="1" ht="12.75">
      <c r="A378" s="5"/>
    </row>
    <row r="379" s="3" customFormat="1" ht="12.75">
      <c r="A379" s="5"/>
    </row>
    <row r="380" s="3" customFormat="1" ht="12.75">
      <c r="A380" s="5"/>
    </row>
    <row r="381" s="3" customFormat="1" ht="12.75">
      <c r="A381" s="5"/>
    </row>
    <row r="382" s="3" customFormat="1" ht="12.75">
      <c r="A382" s="5"/>
    </row>
    <row r="383" s="3" customFormat="1" ht="12.75">
      <c r="A383" s="5"/>
    </row>
    <row r="384" s="3" customFormat="1" ht="12.75">
      <c r="A384" s="5"/>
    </row>
    <row r="385" s="3" customFormat="1" ht="12.75">
      <c r="A385" s="5"/>
    </row>
    <row r="386" s="3" customFormat="1" ht="12.75">
      <c r="A386" s="5"/>
    </row>
    <row r="387" s="3" customFormat="1" ht="12.75">
      <c r="A387" s="5"/>
    </row>
    <row r="388" s="3" customFormat="1" ht="12.75">
      <c r="A388" s="5"/>
    </row>
    <row r="389" s="3" customFormat="1" ht="12.75">
      <c r="A389" s="5"/>
    </row>
    <row r="390" s="3" customFormat="1" ht="12.75">
      <c r="A390" s="5"/>
    </row>
    <row r="391" s="3" customFormat="1" ht="12.75">
      <c r="A391" s="5"/>
    </row>
    <row r="392" s="3" customFormat="1" ht="12.75">
      <c r="A392" s="5"/>
    </row>
    <row r="393" s="3" customFormat="1" ht="12.75">
      <c r="A393" s="5"/>
    </row>
    <row r="394" s="3" customFormat="1" ht="12.75">
      <c r="A394" s="5"/>
    </row>
    <row r="395" s="3" customFormat="1" ht="12.75">
      <c r="A395" s="5"/>
    </row>
    <row r="396" s="3" customFormat="1" ht="12.75">
      <c r="A396" s="5"/>
    </row>
    <row r="397" s="3" customFormat="1" ht="12.75">
      <c r="A397" s="5"/>
    </row>
    <row r="398" s="3" customFormat="1" ht="12.75">
      <c r="A398" s="5"/>
    </row>
    <row r="399" s="3" customFormat="1" ht="12.75">
      <c r="A399" s="5"/>
    </row>
    <row r="400" s="3" customFormat="1" ht="12.75">
      <c r="A400" s="5"/>
    </row>
    <row r="401" s="3" customFormat="1" ht="12.75">
      <c r="A401" s="5"/>
    </row>
    <row r="402" s="3" customFormat="1" ht="12.75">
      <c r="A402" s="5"/>
    </row>
    <row r="403" s="3" customFormat="1" ht="12.75">
      <c r="A403" s="5"/>
    </row>
    <row r="404" s="3" customFormat="1" ht="12.75">
      <c r="A404" s="5"/>
    </row>
    <row r="405" s="3" customFormat="1" ht="12.75">
      <c r="A405" s="5"/>
    </row>
    <row r="406" s="3" customFormat="1" ht="12.75">
      <c r="A406" s="5"/>
    </row>
    <row r="407" s="3" customFormat="1" ht="12.75">
      <c r="A407" s="5"/>
    </row>
    <row r="408" s="3" customFormat="1" ht="12.75">
      <c r="A408" s="5"/>
    </row>
    <row r="409" s="3" customFormat="1" ht="12.75">
      <c r="A409" s="5"/>
    </row>
    <row r="410" s="3" customFormat="1" ht="12.75">
      <c r="A410" s="5"/>
    </row>
    <row r="411" s="3" customFormat="1" ht="12.75">
      <c r="A411" s="5"/>
    </row>
    <row r="412" s="3" customFormat="1" ht="12.75">
      <c r="A412" s="5"/>
    </row>
    <row r="413" s="3" customFormat="1" ht="12.75">
      <c r="A413" s="5"/>
    </row>
    <row r="414" s="3" customFormat="1" ht="12.75">
      <c r="A414" s="5"/>
    </row>
    <row r="415" s="3" customFormat="1" ht="12.75">
      <c r="A415" s="5"/>
    </row>
    <row r="416" s="3" customFormat="1" ht="12.75">
      <c r="A416" s="5"/>
    </row>
    <row r="417" s="3" customFormat="1" ht="12.75">
      <c r="A417" s="5"/>
    </row>
    <row r="418" s="3" customFormat="1" ht="12.75">
      <c r="A418" s="5"/>
    </row>
    <row r="419" s="3" customFormat="1" ht="12.75">
      <c r="A419" s="5"/>
    </row>
    <row r="420" s="3" customFormat="1" ht="12.75">
      <c r="A420" s="5"/>
    </row>
    <row r="421" s="3" customFormat="1" ht="12.75">
      <c r="A421" s="5"/>
    </row>
    <row r="422" s="3" customFormat="1" ht="12.75">
      <c r="A422" s="5"/>
    </row>
    <row r="423" s="3" customFormat="1" ht="12.75">
      <c r="A423" s="5"/>
    </row>
    <row r="424" s="3" customFormat="1" ht="12.75">
      <c r="A424" s="5"/>
    </row>
    <row r="425" s="3" customFormat="1" ht="12.75">
      <c r="A425" s="5"/>
    </row>
    <row r="426" s="3" customFormat="1" ht="12.75">
      <c r="A426" s="5"/>
    </row>
    <row r="427" s="3" customFormat="1" ht="12.75">
      <c r="A427" s="5"/>
    </row>
    <row r="428" s="3" customFormat="1" ht="12.75">
      <c r="A428" s="5"/>
    </row>
    <row r="429" s="3" customFormat="1" ht="12.75">
      <c r="A429" s="5"/>
    </row>
    <row r="430" s="3" customFormat="1" ht="12.75">
      <c r="A430" s="5"/>
    </row>
    <row r="431" s="3" customFormat="1" ht="12.75">
      <c r="A431" s="5"/>
    </row>
    <row r="432" s="3" customFormat="1" ht="12.75">
      <c r="A432" s="5"/>
    </row>
    <row r="433" s="3" customFormat="1" ht="12.75">
      <c r="A433" s="5"/>
    </row>
    <row r="434" s="3" customFormat="1" ht="12.75">
      <c r="A434" s="5"/>
    </row>
    <row r="435" s="3" customFormat="1" ht="12.75">
      <c r="A435" s="5"/>
    </row>
    <row r="436" s="3" customFormat="1" ht="12.75">
      <c r="A436" s="5"/>
    </row>
    <row r="437" s="3" customFormat="1" ht="12.75">
      <c r="A437" s="5"/>
    </row>
    <row r="438" s="3" customFormat="1" ht="12.75">
      <c r="A438" s="5"/>
    </row>
    <row r="439" s="3" customFormat="1" ht="12.75">
      <c r="A439" s="5"/>
    </row>
    <row r="440" s="3" customFormat="1" ht="12.75">
      <c r="A440" s="5"/>
    </row>
    <row r="441" s="3" customFormat="1" ht="12.75">
      <c r="A441" s="5"/>
    </row>
    <row r="442" s="3" customFormat="1" ht="12.75">
      <c r="A442" s="5"/>
    </row>
    <row r="443" s="3" customFormat="1" ht="12.75">
      <c r="A443" s="5"/>
    </row>
    <row r="444" s="3" customFormat="1" ht="12.75">
      <c r="A444" s="5"/>
    </row>
    <row r="445" s="3" customFormat="1" ht="12.75">
      <c r="A445" s="5"/>
    </row>
    <row r="446" s="3" customFormat="1" ht="12.75">
      <c r="A446" s="5"/>
    </row>
    <row r="447" s="3" customFormat="1" ht="12.75">
      <c r="A447" s="5"/>
    </row>
    <row r="448" s="3" customFormat="1" ht="12.75">
      <c r="A448" s="5"/>
    </row>
    <row r="449" s="3" customFormat="1" ht="12.75">
      <c r="A449" s="5"/>
    </row>
    <row r="450" s="3" customFormat="1" ht="12.75">
      <c r="A450" s="5"/>
    </row>
    <row r="451" s="3" customFormat="1" ht="12.75">
      <c r="A451" s="5"/>
    </row>
    <row r="452" s="3" customFormat="1" ht="12.75">
      <c r="A452" s="5"/>
    </row>
    <row r="453" s="3" customFormat="1" ht="12.75">
      <c r="A453" s="5"/>
    </row>
    <row r="454" s="3" customFormat="1" ht="12.75">
      <c r="A454" s="5"/>
    </row>
    <row r="455" s="3" customFormat="1" ht="12.75">
      <c r="A455" s="5"/>
    </row>
    <row r="456" s="3" customFormat="1" ht="12.75">
      <c r="A456" s="5"/>
    </row>
    <row r="457" s="3" customFormat="1" ht="12.75">
      <c r="A457" s="5"/>
    </row>
    <row r="458" s="3" customFormat="1" ht="12.75">
      <c r="A458" s="5"/>
    </row>
    <row r="459" s="3" customFormat="1" ht="12.75">
      <c r="A459" s="5"/>
    </row>
    <row r="460" s="3" customFormat="1" ht="12.75">
      <c r="A460" s="5"/>
    </row>
    <row r="461" s="3" customFormat="1" ht="12.75">
      <c r="A461" s="5"/>
    </row>
    <row r="462" s="3" customFormat="1" ht="12.75">
      <c r="A462" s="5"/>
    </row>
    <row r="463" s="3" customFormat="1" ht="12.75">
      <c r="A463" s="5"/>
    </row>
    <row r="464" s="3" customFormat="1" ht="12.75">
      <c r="A464" s="5"/>
    </row>
    <row r="465" s="3" customFormat="1" ht="12.75">
      <c r="A465" s="5"/>
    </row>
    <row r="466" s="3" customFormat="1" ht="12.75">
      <c r="A466" s="5"/>
    </row>
    <row r="467" s="3" customFormat="1" ht="12.75">
      <c r="A467" s="5"/>
    </row>
    <row r="468" s="3" customFormat="1" ht="12.75">
      <c r="A468" s="5"/>
    </row>
    <row r="469" s="3" customFormat="1" ht="12.75">
      <c r="A469" s="5"/>
    </row>
    <row r="470" s="3" customFormat="1" ht="12.75">
      <c r="A470" s="5"/>
    </row>
    <row r="471" s="3" customFormat="1" ht="12.75">
      <c r="A471" s="5"/>
    </row>
    <row r="472" s="3" customFormat="1" ht="12.75">
      <c r="A472" s="5"/>
    </row>
    <row r="473" s="3" customFormat="1" ht="12.75">
      <c r="A473" s="5"/>
    </row>
    <row r="474" s="3" customFormat="1" ht="12.75">
      <c r="A474" s="5"/>
    </row>
    <row r="475" s="3" customFormat="1" ht="12.75">
      <c r="A475" s="5"/>
    </row>
    <row r="476" s="3" customFormat="1" ht="12.75">
      <c r="A476" s="5"/>
    </row>
    <row r="477" s="3" customFormat="1" ht="12.75">
      <c r="A477" s="5"/>
    </row>
    <row r="478" s="3" customFormat="1" ht="12.75">
      <c r="A478" s="5"/>
    </row>
    <row r="479" s="3" customFormat="1" ht="12.75">
      <c r="A479" s="5"/>
    </row>
    <row r="480" s="3" customFormat="1" ht="12.75">
      <c r="A480" s="5"/>
    </row>
    <row r="481" s="3" customFormat="1" ht="12.75">
      <c r="A481" s="5"/>
    </row>
    <row r="482" s="3" customFormat="1" ht="12.75">
      <c r="A482" s="5"/>
    </row>
    <row r="483" s="3" customFormat="1" ht="12.75">
      <c r="A483" s="5"/>
    </row>
    <row r="484" s="3" customFormat="1" ht="12.75">
      <c r="A484" s="5"/>
    </row>
    <row r="485" s="3" customFormat="1" ht="12.75">
      <c r="A485" s="5"/>
    </row>
    <row r="486" s="3" customFormat="1" ht="12.75">
      <c r="A486" s="5"/>
    </row>
    <row r="487" s="3" customFormat="1" ht="12.75">
      <c r="A487" s="5"/>
    </row>
    <row r="488" s="3" customFormat="1" ht="12.75">
      <c r="A488" s="5"/>
    </row>
    <row r="489" s="3" customFormat="1" ht="12.75">
      <c r="A489" s="5"/>
    </row>
    <row r="490" s="3" customFormat="1" ht="12.75">
      <c r="A490" s="5"/>
    </row>
    <row r="491" s="3" customFormat="1" ht="12.75">
      <c r="A491" s="5"/>
    </row>
    <row r="492" s="3" customFormat="1" ht="12.75">
      <c r="A492" s="5"/>
    </row>
    <row r="493" s="3" customFormat="1" ht="12.75">
      <c r="A493" s="5"/>
    </row>
    <row r="494" s="3" customFormat="1" ht="12.75">
      <c r="A494" s="5"/>
    </row>
    <row r="495" s="3" customFormat="1" ht="12.75">
      <c r="A495" s="5"/>
    </row>
    <row r="496" s="3" customFormat="1" ht="12.75">
      <c r="A496" s="5"/>
    </row>
    <row r="497" s="3" customFormat="1" ht="12.75">
      <c r="A497" s="5"/>
    </row>
    <row r="498" s="3" customFormat="1" ht="12.75">
      <c r="A498" s="5"/>
    </row>
    <row r="499" s="3" customFormat="1" ht="12.75">
      <c r="A499" s="5"/>
    </row>
    <row r="500" s="3" customFormat="1" ht="12.75">
      <c r="A500" s="5"/>
    </row>
    <row r="501" s="3" customFormat="1" ht="12.75">
      <c r="A501" s="5"/>
    </row>
    <row r="502" s="3" customFormat="1" ht="12.75">
      <c r="A502" s="5"/>
    </row>
    <row r="503" s="3" customFormat="1" ht="12.75">
      <c r="A503" s="5"/>
    </row>
    <row r="504" s="3" customFormat="1" ht="12.75">
      <c r="A504" s="5"/>
    </row>
    <row r="505" s="3" customFormat="1" ht="12.75">
      <c r="A505" s="5"/>
    </row>
    <row r="506" s="3" customFormat="1" ht="12.75">
      <c r="A506" s="5"/>
    </row>
    <row r="507" s="3" customFormat="1" ht="12.75">
      <c r="A507" s="5"/>
    </row>
    <row r="508" s="3" customFormat="1" ht="12.75">
      <c r="A508" s="5"/>
    </row>
    <row r="509" s="3" customFormat="1" ht="12.75">
      <c r="A509" s="5"/>
    </row>
    <row r="510" s="3" customFormat="1" ht="12.75">
      <c r="A510" s="5"/>
    </row>
    <row r="511" s="3" customFormat="1" ht="12.75">
      <c r="A511" s="5"/>
    </row>
    <row r="512" s="3" customFormat="1" ht="12.75">
      <c r="A512" s="5"/>
    </row>
    <row r="513" s="3" customFormat="1" ht="12.75">
      <c r="A513" s="5"/>
    </row>
    <row r="514" s="3" customFormat="1" ht="12.75">
      <c r="A514" s="5"/>
    </row>
    <row r="515" s="3" customFormat="1" ht="12.75">
      <c r="A515" s="5"/>
    </row>
    <row r="516" s="3" customFormat="1" ht="12.75">
      <c r="A516" s="5"/>
    </row>
    <row r="517" s="3" customFormat="1" ht="12.75">
      <c r="A517" s="5"/>
    </row>
    <row r="518" s="3" customFormat="1" ht="12.75">
      <c r="A518" s="5"/>
    </row>
    <row r="519" s="3" customFormat="1" ht="12.75">
      <c r="A519" s="5"/>
    </row>
    <row r="520" s="3" customFormat="1" ht="12.75">
      <c r="A520" s="5"/>
    </row>
    <row r="521" s="3" customFormat="1" ht="12.75">
      <c r="A521" s="5"/>
    </row>
    <row r="522" s="3" customFormat="1" ht="12.75">
      <c r="A522" s="5"/>
    </row>
    <row r="523" s="3" customFormat="1" ht="12.75">
      <c r="A523" s="5"/>
    </row>
    <row r="524" s="3" customFormat="1" ht="12.75">
      <c r="A524" s="5"/>
    </row>
    <row r="525" s="3" customFormat="1" ht="12.75">
      <c r="A525" s="5"/>
    </row>
    <row r="526" s="3" customFormat="1" ht="12.75">
      <c r="A526" s="5"/>
    </row>
    <row r="527" s="3" customFormat="1" ht="12.75">
      <c r="A527" s="5"/>
    </row>
    <row r="528" s="3" customFormat="1" ht="12.75">
      <c r="A528" s="5"/>
    </row>
    <row r="529" s="3" customFormat="1" ht="12.75">
      <c r="A529" s="5"/>
    </row>
    <row r="530" s="3" customFormat="1" ht="12.75">
      <c r="A530" s="5"/>
    </row>
    <row r="531" s="3" customFormat="1" ht="12.75">
      <c r="A531" s="5"/>
    </row>
    <row r="532" s="3" customFormat="1" ht="12.75">
      <c r="A532" s="5"/>
    </row>
    <row r="533" s="3" customFormat="1" ht="12.75">
      <c r="A533" s="5"/>
    </row>
    <row r="534" s="3" customFormat="1" ht="12.75">
      <c r="A534" s="5"/>
    </row>
    <row r="535" s="3" customFormat="1" ht="12.75">
      <c r="A535" s="5"/>
    </row>
    <row r="536" s="3" customFormat="1" ht="12.75">
      <c r="A536" s="5"/>
    </row>
    <row r="537" s="3" customFormat="1" ht="12.75">
      <c r="A537" s="5"/>
    </row>
    <row r="538" s="3" customFormat="1" ht="12.75">
      <c r="A538" s="5"/>
    </row>
    <row r="539" s="3" customFormat="1" ht="12.75">
      <c r="A539" s="5"/>
    </row>
    <row r="540" s="3" customFormat="1" ht="12.75">
      <c r="A540" s="5"/>
    </row>
    <row r="541" s="3" customFormat="1" ht="12.75">
      <c r="A541" s="5"/>
    </row>
    <row r="542" s="3" customFormat="1" ht="12.75">
      <c r="A542" s="5"/>
    </row>
    <row r="543" s="3" customFormat="1" ht="12.75">
      <c r="A543" s="5"/>
    </row>
    <row r="544" s="3" customFormat="1" ht="12.75">
      <c r="A544" s="5"/>
    </row>
    <row r="545" s="3" customFormat="1" ht="12.75">
      <c r="A545" s="5"/>
    </row>
    <row r="546" s="3" customFormat="1" ht="12.75">
      <c r="A546" s="5"/>
    </row>
    <row r="547" s="3" customFormat="1" ht="12.75">
      <c r="A547" s="5"/>
    </row>
    <row r="548" s="3" customFormat="1" ht="12.75">
      <c r="A548" s="5"/>
    </row>
    <row r="549" s="3" customFormat="1" ht="12.75">
      <c r="A549" s="5"/>
    </row>
    <row r="550" s="3" customFormat="1" ht="12.75">
      <c r="A550" s="5"/>
    </row>
    <row r="551" s="3" customFormat="1" ht="12.75">
      <c r="A551" s="5"/>
    </row>
    <row r="552" s="3" customFormat="1" ht="12.75">
      <c r="A552" s="5"/>
    </row>
    <row r="553" s="3" customFormat="1" ht="12.75">
      <c r="A553" s="5"/>
    </row>
    <row r="554" s="3" customFormat="1" ht="12.75">
      <c r="A554" s="5"/>
    </row>
    <row r="555" s="3" customFormat="1" ht="12.75">
      <c r="A555" s="5"/>
    </row>
    <row r="556" s="3" customFormat="1" ht="12.75">
      <c r="A556" s="5"/>
    </row>
    <row r="557" s="3" customFormat="1" ht="12.75">
      <c r="A557" s="5"/>
    </row>
    <row r="558" s="3" customFormat="1" ht="12.75">
      <c r="A558" s="5"/>
    </row>
    <row r="559" s="3" customFormat="1" ht="12.75">
      <c r="A559" s="5"/>
    </row>
    <row r="560" s="3" customFormat="1" ht="12.75">
      <c r="A560" s="5"/>
    </row>
    <row r="561" s="3" customFormat="1" ht="12.75">
      <c r="A561" s="5"/>
    </row>
    <row r="562" s="3" customFormat="1" ht="12.75">
      <c r="A562" s="5"/>
    </row>
    <row r="563" s="3" customFormat="1" ht="12.75">
      <c r="A563" s="5"/>
    </row>
    <row r="564" s="3" customFormat="1" ht="12.75">
      <c r="A564" s="5"/>
    </row>
    <row r="565" s="3" customFormat="1" ht="12.75">
      <c r="A565" s="5"/>
    </row>
    <row r="566" s="3" customFormat="1" ht="12.75">
      <c r="A566" s="5"/>
    </row>
    <row r="567" s="3" customFormat="1" ht="12.75">
      <c r="A567" s="5"/>
    </row>
    <row r="568" s="3" customFormat="1" ht="12.75">
      <c r="A568" s="5"/>
    </row>
    <row r="569" s="3" customFormat="1" ht="12.75">
      <c r="A569" s="5"/>
    </row>
    <row r="570" s="3" customFormat="1" ht="12.75">
      <c r="A570" s="5"/>
    </row>
    <row r="571" s="3" customFormat="1" ht="12.75">
      <c r="A571" s="5"/>
    </row>
    <row r="572" s="3" customFormat="1" ht="12.75">
      <c r="A572" s="5"/>
    </row>
    <row r="573" s="3" customFormat="1" ht="12.75">
      <c r="A573" s="5"/>
    </row>
    <row r="574" s="3" customFormat="1" ht="12.75">
      <c r="A574" s="5"/>
    </row>
    <row r="575" s="3" customFormat="1" ht="12.75">
      <c r="A575" s="5"/>
    </row>
    <row r="576" s="3" customFormat="1" ht="12.75">
      <c r="A576" s="5"/>
    </row>
    <row r="577" s="3" customFormat="1" ht="12.75">
      <c r="A577" s="5"/>
    </row>
    <row r="578" s="3" customFormat="1" ht="12.75">
      <c r="A578" s="5"/>
    </row>
    <row r="579" s="3" customFormat="1" ht="12.75">
      <c r="A579" s="5"/>
    </row>
    <row r="580" s="3" customFormat="1" ht="12.75">
      <c r="A580" s="5"/>
    </row>
    <row r="581" s="3" customFormat="1" ht="12.75">
      <c r="A581" s="5"/>
    </row>
    <row r="582" s="3" customFormat="1" ht="12.75">
      <c r="A582" s="5"/>
    </row>
    <row r="583" s="3" customFormat="1" ht="12.75">
      <c r="A583" s="5"/>
    </row>
    <row r="584" s="3" customFormat="1" ht="12.75">
      <c r="A584" s="5"/>
    </row>
    <row r="585" s="3" customFormat="1" ht="12.75">
      <c r="A585" s="5"/>
    </row>
    <row r="586" s="3" customFormat="1" ht="12.75">
      <c r="A586" s="5"/>
    </row>
    <row r="587" s="3" customFormat="1" ht="12.75">
      <c r="A587" s="5"/>
    </row>
    <row r="588" s="3" customFormat="1" ht="12.75">
      <c r="A588" s="5"/>
    </row>
    <row r="589" s="3" customFormat="1" ht="12.75">
      <c r="A589" s="5"/>
    </row>
    <row r="590" s="3" customFormat="1" ht="12.75">
      <c r="A590" s="5"/>
    </row>
    <row r="591" s="3" customFormat="1" ht="12.75">
      <c r="A591" s="5"/>
    </row>
    <row r="592" s="3" customFormat="1" ht="12.75">
      <c r="A592" s="5"/>
    </row>
    <row r="593" s="3" customFormat="1" ht="12.75">
      <c r="A593" s="5"/>
    </row>
    <row r="594" s="3" customFormat="1" ht="12.75">
      <c r="A594" s="5"/>
    </row>
    <row r="595" s="3" customFormat="1" ht="12.75">
      <c r="A595" s="5"/>
    </row>
    <row r="596" s="3" customFormat="1" ht="12.75">
      <c r="A596" s="5"/>
    </row>
    <row r="597" s="3" customFormat="1" ht="12.75">
      <c r="A597" s="5"/>
    </row>
    <row r="598" s="3" customFormat="1" ht="12.75">
      <c r="A598" s="5"/>
    </row>
    <row r="599" s="3" customFormat="1" ht="12.75">
      <c r="A599" s="5"/>
    </row>
    <row r="600" s="3" customFormat="1" ht="12.75">
      <c r="A600" s="5"/>
    </row>
    <row r="601" s="3" customFormat="1" ht="12.75">
      <c r="A601" s="5"/>
    </row>
    <row r="602" s="3" customFormat="1" ht="12.75">
      <c r="A602" s="5"/>
    </row>
    <row r="603" s="3" customFormat="1" ht="12.75">
      <c r="A603" s="5"/>
    </row>
    <row r="604" s="3" customFormat="1" ht="12.75">
      <c r="A604" s="5"/>
    </row>
    <row r="605" s="3" customFormat="1" ht="12.75">
      <c r="A605" s="5"/>
    </row>
    <row r="606" s="3" customFormat="1" ht="12.75">
      <c r="A606" s="5"/>
    </row>
    <row r="607" s="3" customFormat="1" ht="12.75">
      <c r="A607" s="5"/>
    </row>
    <row r="608" s="3" customFormat="1" ht="12.75">
      <c r="A608" s="5"/>
    </row>
    <row r="609" s="3" customFormat="1" ht="12.75">
      <c r="A609" s="5"/>
    </row>
    <row r="610" s="3" customFormat="1" ht="12.75">
      <c r="A610" s="5"/>
    </row>
    <row r="611" s="3" customFormat="1" ht="12.75">
      <c r="A611" s="5"/>
    </row>
    <row r="612" s="3" customFormat="1" ht="12.75">
      <c r="A612" s="5"/>
    </row>
    <row r="613" s="3" customFormat="1" ht="12.75">
      <c r="A613" s="5"/>
    </row>
    <row r="614" s="3" customFormat="1" ht="12.75">
      <c r="A614" s="5"/>
    </row>
    <row r="615" s="3" customFormat="1" ht="12.75">
      <c r="A615" s="5"/>
    </row>
    <row r="616" s="3" customFormat="1" ht="12.75">
      <c r="A616" s="5"/>
    </row>
    <row r="617" s="3" customFormat="1" ht="12.75">
      <c r="A617" s="5"/>
    </row>
    <row r="618" s="3" customFormat="1" ht="12.75">
      <c r="A618" s="5"/>
    </row>
    <row r="619" s="3" customFormat="1" ht="12.75">
      <c r="A619" s="5"/>
    </row>
    <row r="620" s="3" customFormat="1" ht="12.75">
      <c r="A620" s="5"/>
    </row>
    <row r="621" s="3" customFormat="1" ht="12.75">
      <c r="A621" s="5"/>
    </row>
    <row r="622" s="3" customFormat="1" ht="12.75">
      <c r="A622" s="5"/>
    </row>
    <row r="623" s="3" customFormat="1" ht="12.75">
      <c r="A623" s="5"/>
    </row>
    <row r="624" s="3" customFormat="1" ht="12.75">
      <c r="A624" s="5"/>
    </row>
    <row r="625" s="3" customFormat="1" ht="12.75">
      <c r="A625" s="5"/>
    </row>
    <row r="626" s="3" customFormat="1" ht="12.75">
      <c r="A626" s="5"/>
    </row>
    <row r="627" s="3" customFormat="1" ht="12.75">
      <c r="A627" s="5"/>
    </row>
    <row r="628" s="3" customFormat="1" ht="12.75">
      <c r="A628" s="5"/>
    </row>
    <row r="629" s="3" customFormat="1" ht="12.75">
      <c r="A629" s="5"/>
    </row>
    <row r="630" s="3" customFormat="1" ht="12.75">
      <c r="A630" s="5"/>
    </row>
    <row r="631" s="3" customFormat="1" ht="12.75">
      <c r="A631" s="5"/>
    </row>
    <row r="632" s="3" customFormat="1" ht="12.75">
      <c r="A632" s="5"/>
    </row>
    <row r="633" s="3" customFormat="1" ht="12.75">
      <c r="A633" s="5"/>
    </row>
    <row r="634" s="3" customFormat="1" ht="12.75">
      <c r="A634" s="5"/>
    </row>
    <row r="635" s="3" customFormat="1" ht="12.75">
      <c r="A635" s="5"/>
    </row>
    <row r="636" s="3" customFormat="1" ht="12.75">
      <c r="A636" s="5"/>
    </row>
    <row r="637" s="3" customFormat="1" ht="12.75">
      <c r="A637" s="5"/>
    </row>
    <row r="638" s="3" customFormat="1" ht="12.75">
      <c r="A638" s="5"/>
    </row>
    <row r="639" s="3" customFormat="1" ht="12.75">
      <c r="A639" s="5"/>
    </row>
    <row r="640" s="3" customFormat="1" ht="12.75">
      <c r="A640" s="5"/>
    </row>
    <row r="641" s="3" customFormat="1" ht="12.75">
      <c r="A641" s="5"/>
    </row>
    <row r="642" s="3" customFormat="1" ht="12.75">
      <c r="A642" s="5"/>
    </row>
    <row r="643" s="3" customFormat="1" ht="12.75">
      <c r="A643" s="5"/>
    </row>
    <row r="644" s="3" customFormat="1" ht="12.75">
      <c r="A644" s="5"/>
    </row>
    <row r="645" s="3" customFormat="1" ht="12.75">
      <c r="A645" s="5"/>
    </row>
    <row r="646" s="3" customFormat="1" ht="12.75">
      <c r="A646" s="5"/>
    </row>
    <row r="647" s="3" customFormat="1" ht="12.75">
      <c r="A647" s="5"/>
    </row>
    <row r="648" s="3" customFormat="1" ht="12.75">
      <c r="A648" s="5"/>
    </row>
    <row r="649" s="3" customFormat="1" ht="12.75">
      <c r="A649" s="5"/>
    </row>
    <row r="650" s="3" customFormat="1" ht="12.75">
      <c r="A650" s="5"/>
    </row>
    <row r="651" s="3" customFormat="1" ht="12.75">
      <c r="A651" s="5"/>
    </row>
    <row r="652" s="3" customFormat="1" ht="12.75">
      <c r="A652" s="5"/>
    </row>
    <row r="653" s="3" customFormat="1" ht="12.75">
      <c r="A653" s="5"/>
    </row>
    <row r="654" s="3" customFormat="1" ht="12.75">
      <c r="A654" s="5"/>
    </row>
    <row r="655" s="3" customFormat="1" ht="12.75">
      <c r="A655" s="5"/>
    </row>
    <row r="656" s="3" customFormat="1" ht="12.75">
      <c r="A656" s="5"/>
    </row>
    <row r="657" s="3" customFormat="1" ht="12.75">
      <c r="A657" s="5"/>
    </row>
    <row r="658" s="3" customFormat="1" ht="12.75">
      <c r="A658" s="5"/>
    </row>
    <row r="659" s="3" customFormat="1" ht="12.75">
      <c r="A659" s="5"/>
    </row>
  </sheetData>
  <sheetProtection/>
  <mergeCells count="1">
    <mergeCell ref="B1:D1"/>
  </mergeCells>
  <printOptions/>
  <pageMargins left="0.984251968503937" right="0.3937007874015748" top="0.551181102362204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54" sqref="E54:E55"/>
    </sheetView>
  </sheetViews>
  <sheetFormatPr defaultColWidth="9.00390625" defaultRowHeight="12.75"/>
  <cols>
    <col min="1" max="1" width="5.25390625" style="0" customWidth="1"/>
    <col min="2" max="2" width="26.375" style="10" customWidth="1"/>
    <col min="3" max="3" width="14.25390625" style="0" customWidth="1"/>
    <col min="4" max="4" width="11.625" style="11" customWidth="1"/>
  </cols>
  <sheetData>
    <row r="1" spans="1:4" ht="48" customHeight="1">
      <c r="A1" s="268" t="s">
        <v>166</v>
      </c>
      <c r="B1" s="268"/>
      <c r="C1" s="268"/>
      <c r="D1" s="268"/>
    </row>
    <row r="2" spans="2:4" ht="12.75" customHeight="1">
      <c r="B2" s="267"/>
      <c r="C2" s="267"/>
      <c r="D2" s="267"/>
    </row>
    <row r="3" spans="1:4" ht="39" customHeight="1">
      <c r="A3" s="269" t="s">
        <v>123</v>
      </c>
      <c r="B3" s="270"/>
      <c r="C3" s="12" t="s">
        <v>43</v>
      </c>
      <c r="D3" s="12" t="s">
        <v>8</v>
      </c>
    </row>
    <row r="4" spans="1:4" ht="15" customHeight="1">
      <c r="A4" s="271" t="s">
        <v>113</v>
      </c>
      <c r="B4" s="272"/>
      <c r="C4" s="100">
        <f>'уд.вес Дт'!E4+'уд.вес Кт'!E4+'исполн.дох.'!H5+'исполн.расх.'!H5+'рост задолженности'!H5+'рост задолженности'!K5+'рост доходов'!E5+'невыясн.пост.'!M5+'соблюд.сроков'!L4</f>
        <v>33</v>
      </c>
      <c r="D4" s="210">
        <f>RANK(C4,$C$4:$C$12,1)</f>
        <v>5</v>
      </c>
    </row>
    <row r="5" spans="1:4" ht="15" customHeight="1">
      <c r="A5" s="271" t="s">
        <v>114</v>
      </c>
      <c r="B5" s="272"/>
      <c r="C5" s="100">
        <f>'уд.вес Дт'!E5+'уд.вес Кт'!E5+'исполн.дох.'!H6+'исполн.расх.'!H6+'рост задолженности'!H6+'рост задолженности'!K6+'рост доходов'!E6+'невыясн.пост.'!M6+'соблюд.сроков'!L5</f>
        <v>43</v>
      </c>
      <c r="D5" s="103">
        <f aca="true" t="shared" si="0" ref="D5:D12">RANK(C5,$C$4:$C$12,1)</f>
        <v>9</v>
      </c>
    </row>
    <row r="6" spans="1:4" ht="15" customHeight="1">
      <c r="A6" s="271" t="s">
        <v>115</v>
      </c>
      <c r="B6" s="272"/>
      <c r="C6" s="100">
        <f>'уд.вес Дт'!E6+'уд.вес Кт'!E6+'исполн.дох.'!H7+'исполн.расх.'!H7+'рост задолженности'!H7+'рост задолженности'!K7+'рост доходов'!E7+'невыясн.пост.'!M7+'соблюд.сроков'!L6</f>
        <v>34</v>
      </c>
      <c r="D6" s="103">
        <f t="shared" si="0"/>
        <v>7</v>
      </c>
    </row>
    <row r="7" spans="1:4" ht="15" customHeight="1">
      <c r="A7" s="271" t="s">
        <v>116</v>
      </c>
      <c r="B7" s="272"/>
      <c r="C7" s="100">
        <f>'уд.вес Дт'!E7+'уд.вес Кт'!E7+'исполн.дох.'!H8+'исполн.расх.'!H8+'рост задолженности'!H8+'рост задолженности'!K8+'рост доходов'!E8+'невыясн.пост.'!M8+'соблюд.сроков'!L7</f>
        <v>25</v>
      </c>
      <c r="D7" s="210">
        <f t="shared" si="0"/>
        <v>4</v>
      </c>
    </row>
    <row r="8" spans="1:4" ht="15" customHeight="1">
      <c r="A8" s="271" t="s">
        <v>117</v>
      </c>
      <c r="B8" s="272"/>
      <c r="C8" s="100">
        <f>'уд.вес Дт'!E8+'уд.вес Кт'!E8+'исполн.дох.'!H9+'исполн.расх.'!H9+'рост задолженности'!H9+'рост задолженности'!K9+'рост доходов'!E9+'невыясн.пост.'!M9+'соблюд.сроков'!L8</f>
        <v>23</v>
      </c>
      <c r="D8" s="198">
        <f t="shared" si="0"/>
        <v>2</v>
      </c>
    </row>
    <row r="9" spans="1:4" ht="15" customHeight="1">
      <c r="A9" s="271" t="s">
        <v>118</v>
      </c>
      <c r="B9" s="272"/>
      <c r="C9" s="100">
        <f>'уд.вес Дт'!E9+'уд.вес Кт'!E9+'исполн.дох.'!H10+'исполн.расх.'!H10+'рост задолженности'!H10+'рост задолженности'!K10+'рост доходов'!E10+'невыясн.пост.'!M10+'соблюд.сроков'!L9</f>
        <v>35</v>
      </c>
      <c r="D9" s="210">
        <f t="shared" si="0"/>
        <v>8</v>
      </c>
    </row>
    <row r="10" spans="1:4" ht="15" customHeight="1">
      <c r="A10" s="271" t="s">
        <v>119</v>
      </c>
      <c r="B10" s="272"/>
      <c r="C10" s="100">
        <f>'уд.вес Дт'!E10+'уд.вес Кт'!E10+'исполн.дох.'!H11+'исполн.расх.'!H11+'рост задолженности'!H11+'рост задолженности'!K11+'рост доходов'!E11+'невыясн.пост.'!M11+'соблюд.сроков'!L10</f>
        <v>33</v>
      </c>
      <c r="D10" s="103">
        <f t="shared" si="0"/>
        <v>5</v>
      </c>
    </row>
    <row r="11" spans="1:4" ht="15" customHeight="1">
      <c r="A11" s="271" t="s">
        <v>120</v>
      </c>
      <c r="B11" s="272"/>
      <c r="C11" s="100">
        <f>'уд.вес Дт'!E11+'уд.вес Кт'!E11+'исполн.дох.'!H12+'исполн.расх.'!H12+'рост задолженности'!H12+'рост задолженности'!K12+'рост доходов'!E12+'невыясн.пост.'!M12+'соблюд.сроков'!L11</f>
        <v>19</v>
      </c>
      <c r="D11" s="198">
        <f t="shared" si="0"/>
        <v>1</v>
      </c>
    </row>
    <row r="12" spans="1:4" ht="15" customHeight="1">
      <c r="A12" s="273" t="s">
        <v>121</v>
      </c>
      <c r="B12" s="274"/>
      <c r="C12" s="100">
        <f>'уд.вес Дт'!E12+'уд.вес Кт'!E12+'исполн.дох.'!H13+'исполн.расх.'!H13+'рост задолженности'!H13+'рост задолженности'!K13+'рост доходов'!E13+'невыясн.пост.'!M13+'соблюд.сроков'!L12</f>
        <v>24</v>
      </c>
      <c r="D12" s="198">
        <f t="shared" si="0"/>
        <v>3</v>
      </c>
    </row>
    <row r="13" spans="1:4" ht="15" hidden="1">
      <c r="A13" s="14" t="e">
        <f>#REF!+1</f>
        <v>#REF!</v>
      </c>
      <c r="B13" s="9" t="s">
        <v>48</v>
      </c>
      <c r="C13" s="24" t="e">
        <f>'уд.вес Дт'!E13+'уд.вес Кт'!E13+'исполн.дох.'!H14+'исполн.расх.'!H14+'рост задолженности'!H14+'рост задолженности'!K14+'рост доходов'!E14+'невыясн.пост.'!M14+'соблюд.сроков'!L13</f>
        <v>#N/A</v>
      </c>
      <c r="D13" s="13" t="e">
        <f aca="true" t="shared" si="1" ref="D13:D51">RANK(C13,$C$4:$C$51,1)</f>
        <v>#N/A</v>
      </c>
    </row>
    <row r="14" spans="1:4" ht="15" hidden="1">
      <c r="A14" s="14" t="e">
        <f aca="true" t="shared" si="2" ref="A14:A51">A13+1</f>
        <v>#REF!</v>
      </c>
      <c r="B14" s="9" t="s">
        <v>49</v>
      </c>
      <c r="C14" s="24" t="e">
        <f>'уд.вес Дт'!E14+'уд.вес Кт'!E14+'исполн.дох.'!H15+'исполн.расх.'!H15+'рост задолженности'!H15+'рост задолженности'!K15+'рост доходов'!E15+'невыясн.пост.'!M15+'соблюд.сроков'!L14</f>
        <v>#N/A</v>
      </c>
      <c r="D14" s="13" t="e">
        <f t="shared" si="1"/>
        <v>#N/A</v>
      </c>
    </row>
    <row r="15" spans="1:4" ht="15" hidden="1">
      <c r="A15" s="14" t="e">
        <f t="shared" si="2"/>
        <v>#REF!</v>
      </c>
      <c r="B15" s="9" t="s">
        <v>50</v>
      </c>
      <c r="C15" s="24" t="e">
        <f>'уд.вес Дт'!E15+'уд.вес Кт'!E15+'исполн.дох.'!H16+'исполн.расх.'!H16+'рост задолженности'!H16+'рост задолженности'!K16+'рост доходов'!E16+'невыясн.пост.'!M16+'соблюд.сроков'!L15</f>
        <v>#N/A</v>
      </c>
      <c r="D15" s="13" t="e">
        <f t="shared" si="1"/>
        <v>#N/A</v>
      </c>
    </row>
    <row r="16" spans="1:4" ht="15" hidden="1">
      <c r="A16" s="14" t="e">
        <f t="shared" si="2"/>
        <v>#REF!</v>
      </c>
      <c r="B16" s="9" t="s">
        <v>51</v>
      </c>
      <c r="C16" s="24" t="e">
        <f>'уд.вес Дт'!E16+'уд.вес Кт'!E16+'исполн.дох.'!H17+'исполн.расх.'!H17+'рост задолженности'!H17+'рост задолженности'!K17+'рост доходов'!E17+'невыясн.пост.'!M17+'соблюд.сроков'!L16</f>
        <v>#N/A</v>
      </c>
      <c r="D16" s="88" t="e">
        <f t="shared" si="1"/>
        <v>#N/A</v>
      </c>
    </row>
    <row r="17" spans="1:4" ht="15" hidden="1">
      <c r="A17" s="14" t="e">
        <f t="shared" si="2"/>
        <v>#REF!</v>
      </c>
      <c r="B17" s="9" t="s">
        <v>52</v>
      </c>
      <c r="C17" s="24" t="e">
        <f>'уд.вес Дт'!E17+'уд.вес Кт'!E17+'исполн.дох.'!H18+'исполн.расх.'!H18+'рост задолженности'!H18+'рост задолженности'!K18+'рост доходов'!E18+'невыясн.пост.'!M18+'соблюд.сроков'!L17</f>
        <v>#N/A</v>
      </c>
      <c r="D17" s="82" t="e">
        <f t="shared" si="1"/>
        <v>#N/A</v>
      </c>
    </row>
    <row r="18" spans="1:4" ht="15" hidden="1">
      <c r="A18" s="14" t="e">
        <f t="shared" si="2"/>
        <v>#REF!</v>
      </c>
      <c r="B18" s="9" t="s">
        <v>53</v>
      </c>
      <c r="C18" s="24" t="e">
        <f>'уд.вес Дт'!E18+'уд.вес Кт'!E18+'исполн.дох.'!H19+'исполн.расх.'!H19+'рост задолженности'!H19+'рост задолженности'!K19+'рост доходов'!E19+'невыясн.пост.'!M19+'соблюд.сроков'!L18</f>
        <v>#N/A</v>
      </c>
      <c r="D18" s="13" t="e">
        <f t="shared" si="1"/>
        <v>#N/A</v>
      </c>
    </row>
    <row r="19" spans="1:4" ht="15" hidden="1">
      <c r="A19" s="14" t="e">
        <f t="shared" si="2"/>
        <v>#REF!</v>
      </c>
      <c r="B19" s="9" t="s">
        <v>54</v>
      </c>
      <c r="C19" s="24" t="e">
        <f>'уд.вес Дт'!E19+'уд.вес Кт'!E19+'исполн.дох.'!H20+'исполн.расх.'!H20+'рост задолженности'!H20+'рост задолженности'!K20+'рост доходов'!E20+'невыясн.пост.'!M20+'соблюд.сроков'!L19</f>
        <v>#N/A</v>
      </c>
      <c r="D19" s="13" t="e">
        <f t="shared" si="1"/>
        <v>#N/A</v>
      </c>
    </row>
    <row r="20" spans="1:4" ht="15" hidden="1">
      <c r="A20" s="14" t="e">
        <f t="shared" si="2"/>
        <v>#REF!</v>
      </c>
      <c r="B20" s="9" t="s">
        <v>55</v>
      </c>
      <c r="C20" s="24" t="e">
        <f>'уд.вес Дт'!E20+'уд.вес Кт'!E20+'исполн.дох.'!H21+'исполн.расх.'!H21+'рост задолженности'!H21+'рост задолженности'!K21+'рост доходов'!E21+'невыясн.пост.'!M21+'соблюд.сроков'!L20</f>
        <v>#N/A</v>
      </c>
      <c r="D20" s="13" t="e">
        <f t="shared" si="1"/>
        <v>#N/A</v>
      </c>
    </row>
    <row r="21" spans="1:4" ht="15" hidden="1">
      <c r="A21" s="14" t="e">
        <f t="shared" si="2"/>
        <v>#REF!</v>
      </c>
      <c r="B21" s="9" t="s">
        <v>56</v>
      </c>
      <c r="C21" s="24" t="e">
        <f>'уд.вес Дт'!E21+'уд.вес Кт'!E21+'исполн.дох.'!H22+'исполн.расх.'!H22+'рост задолженности'!H22+'рост задолженности'!K22+'рост доходов'!E22+'невыясн.пост.'!M22+'соблюд.сроков'!L21</f>
        <v>#N/A</v>
      </c>
      <c r="D21" s="13" t="e">
        <f t="shared" si="1"/>
        <v>#N/A</v>
      </c>
    </row>
    <row r="22" spans="1:4" ht="15" hidden="1">
      <c r="A22" s="14" t="e">
        <f t="shared" si="2"/>
        <v>#REF!</v>
      </c>
      <c r="B22" s="9" t="s">
        <v>57</v>
      </c>
      <c r="C22" s="24" t="e">
        <f>'уд.вес Дт'!E22+'уд.вес Кт'!E22+'исполн.дох.'!H23+'исполн.расх.'!H23+'рост задолженности'!H23+'рост задолженности'!K23+'рост доходов'!E23+'невыясн.пост.'!M23+'соблюд.сроков'!L22</f>
        <v>#N/A</v>
      </c>
      <c r="D22" s="13" t="e">
        <f t="shared" si="1"/>
        <v>#N/A</v>
      </c>
    </row>
    <row r="23" spans="1:4" ht="15" hidden="1">
      <c r="A23" s="14" t="e">
        <f t="shared" si="2"/>
        <v>#REF!</v>
      </c>
      <c r="B23" s="9" t="s">
        <v>58</v>
      </c>
      <c r="C23" s="24" t="e">
        <f>'уд.вес Дт'!E23+'уд.вес Кт'!E23+'исполн.дох.'!H24+'исполн.расх.'!H24+'рост задолженности'!H24+'рост задолженности'!K24+'рост доходов'!E24+'невыясн.пост.'!M24+'соблюд.сроков'!L23</f>
        <v>#N/A</v>
      </c>
      <c r="D23" s="13" t="e">
        <f t="shared" si="1"/>
        <v>#N/A</v>
      </c>
    </row>
    <row r="24" spans="1:4" ht="15" hidden="1">
      <c r="A24" s="14" t="e">
        <f t="shared" si="2"/>
        <v>#REF!</v>
      </c>
      <c r="B24" s="9" t="s">
        <v>59</v>
      </c>
      <c r="C24" s="24" t="e">
        <f>'уд.вес Дт'!E24+'уд.вес Кт'!E24+'исполн.дох.'!H25+'исполн.расх.'!H25+'рост задолженности'!H25+'рост задолженности'!K25+'рост доходов'!E25+'невыясн.пост.'!M25+'соблюд.сроков'!L24</f>
        <v>#N/A</v>
      </c>
      <c r="D24" s="13" t="e">
        <f t="shared" si="1"/>
        <v>#N/A</v>
      </c>
    </row>
    <row r="25" spans="1:4" ht="15" hidden="1">
      <c r="A25" s="14" t="e">
        <f t="shared" si="2"/>
        <v>#REF!</v>
      </c>
      <c r="B25" s="9" t="s">
        <v>60</v>
      </c>
      <c r="C25" s="24">
        <f>'уд.вес Дт'!E25+'уд.вес Кт'!E25+'исполн.дох.'!H26+'исполн.расх.'!H26+'рост задолженности'!H26+'рост задолженности'!K26+'рост доходов'!E26+'невыясн.пост.'!M26+'соблюд.сроков'!L25</f>
        <v>104</v>
      </c>
      <c r="D25" s="89" t="e">
        <f t="shared" si="1"/>
        <v>#N/A</v>
      </c>
    </row>
    <row r="26" spans="1:4" ht="15" hidden="1">
      <c r="A26" s="14" t="e">
        <f t="shared" si="2"/>
        <v>#REF!</v>
      </c>
      <c r="B26" s="9" t="s">
        <v>61</v>
      </c>
      <c r="C26" s="24" t="e">
        <f>'уд.вес Дт'!E26+'уд.вес Кт'!E26+'исполн.дох.'!H27+'исполн.расх.'!H27+'рост задолженности'!H27+'рост задолженности'!K27+'рост доходов'!E27+'невыясн.пост.'!M27+'соблюд.сроков'!L26</f>
        <v>#N/A</v>
      </c>
      <c r="D26" s="13" t="e">
        <f t="shared" si="1"/>
        <v>#N/A</v>
      </c>
    </row>
    <row r="27" spans="1:4" ht="15" hidden="1">
      <c r="A27" s="14" t="e">
        <f t="shared" si="2"/>
        <v>#REF!</v>
      </c>
      <c r="B27" s="9" t="s">
        <v>62</v>
      </c>
      <c r="C27" s="24" t="e">
        <f>'уд.вес Дт'!E27+'уд.вес Кт'!E27+'исполн.дох.'!H28+'исполн.расх.'!H28+'рост задолженности'!H28+'рост задолженности'!K28+'рост доходов'!E28+'невыясн.пост.'!M28+'соблюд.сроков'!L27</f>
        <v>#N/A</v>
      </c>
      <c r="D27" s="13" t="e">
        <f t="shared" si="1"/>
        <v>#N/A</v>
      </c>
    </row>
    <row r="28" spans="1:4" ht="15" hidden="1">
      <c r="A28" s="14" t="e">
        <f t="shared" si="2"/>
        <v>#REF!</v>
      </c>
      <c r="B28" s="9" t="s">
        <v>63</v>
      </c>
      <c r="C28" s="24" t="e">
        <f>'уд.вес Дт'!E28+'уд.вес Кт'!E28+'исполн.дох.'!H29+'исполн.расх.'!H29+'рост задолженности'!H29+'рост задолженности'!K29+'рост доходов'!E29+'невыясн.пост.'!M29+'соблюд.сроков'!L28</f>
        <v>#N/A</v>
      </c>
      <c r="D28" s="13" t="e">
        <f t="shared" si="1"/>
        <v>#N/A</v>
      </c>
    </row>
    <row r="29" spans="1:4" ht="15" hidden="1">
      <c r="A29" s="14" t="e">
        <f t="shared" si="2"/>
        <v>#REF!</v>
      </c>
      <c r="B29" s="9" t="s">
        <v>64</v>
      </c>
      <c r="C29" s="24" t="e">
        <f>'уд.вес Дт'!E29+'уд.вес Кт'!E29+'исполн.дох.'!H30+'исполн.расх.'!H30+'рост задолженности'!H30+'рост задолженности'!K30+'рост доходов'!E30+'невыясн.пост.'!M30+'соблюд.сроков'!L29</f>
        <v>#N/A</v>
      </c>
      <c r="D29" s="13" t="e">
        <f t="shared" si="1"/>
        <v>#N/A</v>
      </c>
    </row>
    <row r="30" spans="1:4" ht="15" hidden="1">
      <c r="A30" s="14" t="e">
        <f t="shared" si="2"/>
        <v>#REF!</v>
      </c>
      <c r="B30" s="9" t="s">
        <v>65</v>
      </c>
      <c r="C30" s="24" t="e">
        <f>'уд.вес Дт'!E30+'уд.вес Кт'!E30+'исполн.дох.'!H31+'исполн.расх.'!H31+'рост задолженности'!H31+'рост задолженности'!K31+'рост доходов'!E31+'невыясн.пост.'!M31+'соблюд.сроков'!L30</f>
        <v>#N/A</v>
      </c>
      <c r="D30" s="13" t="e">
        <f t="shared" si="1"/>
        <v>#N/A</v>
      </c>
    </row>
    <row r="31" spans="1:4" ht="15" hidden="1">
      <c r="A31" s="14" t="e">
        <f t="shared" si="2"/>
        <v>#REF!</v>
      </c>
      <c r="B31" s="9" t="s">
        <v>66</v>
      </c>
      <c r="C31" s="24" t="e">
        <f>'уд.вес Дт'!E31+'уд.вес Кт'!E31+'исполн.дох.'!H32+'исполн.расх.'!H32+'рост задолженности'!H32+'рост задолженности'!K32+'рост доходов'!E32+'невыясн.пост.'!M32+'соблюд.сроков'!L31</f>
        <v>#N/A</v>
      </c>
      <c r="D31" s="13" t="e">
        <f t="shared" si="1"/>
        <v>#N/A</v>
      </c>
    </row>
    <row r="32" spans="1:4" ht="15" hidden="1">
      <c r="A32" s="14" t="e">
        <f t="shared" si="2"/>
        <v>#REF!</v>
      </c>
      <c r="B32" s="9" t="s">
        <v>67</v>
      </c>
      <c r="C32" s="24" t="e">
        <f>'уд.вес Дт'!E32+'уд.вес Кт'!E32+'исполн.дох.'!H33+'исполн.расх.'!H33+'рост задолженности'!H33+'рост задолженности'!K33+'рост доходов'!E33+'невыясн.пост.'!M33+'соблюд.сроков'!L32</f>
        <v>#N/A</v>
      </c>
      <c r="D32" s="13" t="e">
        <f t="shared" si="1"/>
        <v>#N/A</v>
      </c>
    </row>
    <row r="33" spans="1:4" ht="15" hidden="1">
      <c r="A33" s="14" t="e">
        <f t="shared" si="2"/>
        <v>#REF!</v>
      </c>
      <c r="B33" s="9" t="s">
        <v>68</v>
      </c>
      <c r="C33" s="24" t="e">
        <f>'уд.вес Дт'!E33+'уд.вес Кт'!E33+'исполн.дох.'!H34+'исполн.расх.'!H34+'рост задолженности'!H34+'рост задолженности'!K34+'рост доходов'!E34+'невыясн.пост.'!M34+'соблюд.сроков'!L33</f>
        <v>#N/A</v>
      </c>
      <c r="D33" s="13" t="e">
        <f t="shared" si="1"/>
        <v>#N/A</v>
      </c>
    </row>
    <row r="34" spans="1:4" ht="15" hidden="1">
      <c r="A34" s="14" t="e">
        <f t="shared" si="2"/>
        <v>#REF!</v>
      </c>
      <c r="B34" s="9" t="s">
        <v>69</v>
      </c>
      <c r="C34" s="24" t="e">
        <f>'уд.вес Дт'!E34+'уд.вес Кт'!E34+'исполн.дох.'!H35+'исполн.расх.'!H35+'рост задолженности'!H35+'рост задолженности'!K35+'рост доходов'!E35+'невыясн.пост.'!M35+'соблюд.сроков'!L34</f>
        <v>#N/A</v>
      </c>
      <c r="D34" s="89" t="e">
        <f t="shared" si="1"/>
        <v>#N/A</v>
      </c>
    </row>
    <row r="35" spans="1:4" ht="15" hidden="1">
      <c r="A35" s="14" t="e">
        <f t="shared" si="2"/>
        <v>#REF!</v>
      </c>
      <c r="B35" s="9" t="s">
        <v>70</v>
      </c>
      <c r="C35" s="24" t="e">
        <f>'уд.вес Дт'!E35+'уд.вес Кт'!E35+'исполн.дох.'!H36+'исполн.расх.'!H36+'рост задолженности'!H36+'рост задолженности'!K36+'рост доходов'!E36+'невыясн.пост.'!M36+'соблюд.сроков'!L35</f>
        <v>#N/A</v>
      </c>
      <c r="D35" s="13" t="e">
        <f t="shared" si="1"/>
        <v>#N/A</v>
      </c>
    </row>
    <row r="36" spans="1:4" ht="15" hidden="1">
      <c r="A36" s="14" t="e">
        <f t="shared" si="2"/>
        <v>#REF!</v>
      </c>
      <c r="B36" s="9" t="s">
        <v>71</v>
      </c>
      <c r="C36" s="24" t="e">
        <f>'уд.вес Дт'!E36+'уд.вес Кт'!E36+'исполн.дох.'!H37+'исполн.расх.'!H37+'рост задолженности'!H37+'рост задолженности'!K37+'рост доходов'!E37+'невыясн.пост.'!M37+'соблюд.сроков'!L36</f>
        <v>#N/A</v>
      </c>
      <c r="D36" s="13" t="e">
        <f t="shared" si="1"/>
        <v>#N/A</v>
      </c>
    </row>
    <row r="37" spans="1:4" ht="15" hidden="1">
      <c r="A37" s="14" t="e">
        <f t="shared" si="2"/>
        <v>#REF!</v>
      </c>
      <c r="B37" s="9" t="s">
        <v>72</v>
      </c>
      <c r="C37" s="24" t="e">
        <f>'уд.вес Дт'!E37+'уд.вес Кт'!E37+'исполн.дох.'!H38+'исполн.расх.'!H38+'рост задолженности'!H38+'рост задолженности'!K38+'рост доходов'!E38+'невыясн.пост.'!M38+'соблюд.сроков'!L37</f>
        <v>#N/A</v>
      </c>
      <c r="D37" s="13" t="e">
        <f t="shared" si="1"/>
        <v>#N/A</v>
      </c>
    </row>
    <row r="38" spans="1:4" ht="15" hidden="1">
      <c r="A38" s="14" t="e">
        <f t="shared" si="2"/>
        <v>#REF!</v>
      </c>
      <c r="B38" s="9" t="s">
        <v>73</v>
      </c>
      <c r="C38" s="24" t="e">
        <f>'уд.вес Дт'!E38+'уд.вес Кт'!E38+'исполн.дох.'!H39+'исполн.расх.'!H39+'рост задолженности'!H39+'рост задолженности'!K39+'рост доходов'!E39+'невыясн.пост.'!M39+'соблюд.сроков'!L38</f>
        <v>#N/A</v>
      </c>
      <c r="D38" s="13" t="e">
        <f>RANK(C38,$C$4:$C$51,1)</f>
        <v>#N/A</v>
      </c>
    </row>
    <row r="39" spans="1:4" ht="15" hidden="1">
      <c r="A39" s="14" t="e">
        <f t="shared" si="2"/>
        <v>#REF!</v>
      </c>
      <c r="B39" s="9" t="s">
        <v>74</v>
      </c>
      <c r="C39" s="24" t="e">
        <f>'уд.вес Дт'!E39+'уд.вес Кт'!E39+'исполн.дох.'!H40+'исполн.расх.'!H40+'рост задолженности'!H40+'рост задолженности'!K40+'рост доходов'!E40+'невыясн.пост.'!M40+'соблюд.сроков'!L39</f>
        <v>#N/A</v>
      </c>
      <c r="D39" s="13" t="e">
        <f t="shared" si="1"/>
        <v>#N/A</v>
      </c>
    </row>
    <row r="40" spans="1:4" ht="15" hidden="1">
      <c r="A40" s="14" t="e">
        <f t="shared" si="2"/>
        <v>#REF!</v>
      </c>
      <c r="B40" s="9" t="s">
        <v>75</v>
      </c>
      <c r="C40" s="24" t="e">
        <f>'уд.вес Дт'!E40+'уд.вес Кт'!E40+'исполн.дох.'!H41+'исполн.расх.'!H41+'рост задолженности'!H41+'рост задолженности'!K41+'рост доходов'!E41+'невыясн.пост.'!M41+'соблюд.сроков'!L40</f>
        <v>#N/A</v>
      </c>
      <c r="D40" s="13" t="e">
        <f t="shared" si="1"/>
        <v>#N/A</v>
      </c>
    </row>
    <row r="41" spans="1:4" ht="15" hidden="1">
      <c r="A41" s="14" t="e">
        <f t="shared" si="2"/>
        <v>#REF!</v>
      </c>
      <c r="B41" s="9" t="s">
        <v>76</v>
      </c>
      <c r="C41" s="24" t="e">
        <f>'уд.вес Дт'!E41+'уд.вес Кт'!E41+'исполн.дох.'!H42+'исполн.расх.'!H42+'рост задолженности'!H42+'рост задолженности'!K42+'рост доходов'!E42+'невыясн.пост.'!M42+'соблюд.сроков'!L41</f>
        <v>#N/A</v>
      </c>
      <c r="D41" s="13" t="e">
        <f t="shared" si="1"/>
        <v>#N/A</v>
      </c>
    </row>
    <row r="42" spans="1:4" ht="15" hidden="1">
      <c r="A42" s="14" t="e">
        <f t="shared" si="2"/>
        <v>#REF!</v>
      </c>
      <c r="B42" s="9" t="s">
        <v>77</v>
      </c>
      <c r="C42" s="24" t="e">
        <f>'уд.вес Дт'!E42+'уд.вес Кт'!E42+'исполн.дох.'!H43+'исполн.расх.'!H43+'рост задолженности'!H43+'рост задолженности'!K43+'рост доходов'!E43+'невыясн.пост.'!M43+'соблюд.сроков'!L42</f>
        <v>#N/A</v>
      </c>
      <c r="D42" s="13" t="e">
        <f t="shared" si="1"/>
        <v>#N/A</v>
      </c>
    </row>
    <row r="43" spans="1:4" ht="15" hidden="1">
      <c r="A43" s="14" t="e">
        <f t="shared" si="2"/>
        <v>#REF!</v>
      </c>
      <c r="B43" s="9" t="s">
        <v>78</v>
      </c>
      <c r="C43" s="24" t="e">
        <f>'уд.вес Дт'!E43+'уд.вес Кт'!E43+'исполн.дох.'!H44+'исполн.расх.'!H44+'рост задолженности'!H44+'рост задолженности'!K44+'рост доходов'!E44+'невыясн.пост.'!M44+'соблюд.сроков'!L43</f>
        <v>#N/A</v>
      </c>
      <c r="D43" s="13" t="e">
        <f t="shared" si="1"/>
        <v>#N/A</v>
      </c>
    </row>
    <row r="44" spans="1:4" ht="15" hidden="1">
      <c r="A44" s="14" t="e">
        <f t="shared" si="2"/>
        <v>#REF!</v>
      </c>
      <c r="B44" s="9" t="s">
        <v>79</v>
      </c>
      <c r="C44" s="24" t="e">
        <f>'уд.вес Дт'!E44+'уд.вес Кт'!E44+'исполн.дох.'!H45+'исполн.расх.'!H45+'рост задолженности'!H45+'рост задолженности'!K45+'рост доходов'!E45+'невыясн.пост.'!M45+'соблюд.сроков'!L44</f>
        <v>#N/A</v>
      </c>
      <c r="D44" s="13" t="e">
        <f t="shared" si="1"/>
        <v>#N/A</v>
      </c>
    </row>
    <row r="45" spans="1:4" ht="15" hidden="1">
      <c r="A45" s="14" t="e">
        <f t="shared" si="2"/>
        <v>#REF!</v>
      </c>
      <c r="B45" s="9" t="s">
        <v>80</v>
      </c>
      <c r="C45" s="24" t="e">
        <f>'уд.вес Дт'!E45+'уд.вес Кт'!E45+'исполн.дох.'!H46+'исполн.расх.'!H46+'рост задолженности'!H46+'рост задолженности'!K46+'рост доходов'!E46+'невыясн.пост.'!M46+'соблюд.сроков'!L45</f>
        <v>#N/A</v>
      </c>
      <c r="D45" s="13" t="e">
        <f t="shared" si="1"/>
        <v>#N/A</v>
      </c>
    </row>
    <row r="46" spans="1:4" ht="15" hidden="1">
      <c r="A46" s="14" t="e">
        <f t="shared" si="2"/>
        <v>#REF!</v>
      </c>
      <c r="B46" s="9" t="s">
        <v>81</v>
      </c>
      <c r="C46" s="24" t="e">
        <f>'уд.вес Дт'!E46+'уд.вес Кт'!E46+'исполн.дох.'!H47+'исполн.расх.'!H47+'рост задолженности'!H47+'рост задолженности'!K47+'рост доходов'!E47+'невыясн.пост.'!M47+'соблюд.сроков'!L46</f>
        <v>#N/A</v>
      </c>
      <c r="D46" s="13" t="e">
        <f t="shared" si="1"/>
        <v>#N/A</v>
      </c>
    </row>
    <row r="47" spans="1:4" ht="15" hidden="1">
      <c r="A47" s="14" t="e">
        <f t="shared" si="2"/>
        <v>#REF!</v>
      </c>
      <c r="B47" s="9" t="s">
        <v>82</v>
      </c>
      <c r="C47" s="24" t="e">
        <f>'уд.вес Дт'!E47+'уд.вес Кт'!E47+'исполн.дох.'!H48+'исполн.расх.'!H48+'рост задолженности'!H48+'рост задолженности'!K48+'рост доходов'!E48+'невыясн.пост.'!M48+'соблюд.сроков'!L47</f>
        <v>#N/A</v>
      </c>
      <c r="D47" s="13" t="e">
        <f t="shared" si="1"/>
        <v>#N/A</v>
      </c>
    </row>
    <row r="48" spans="1:4" ht="15" hidden="1">
      <c r="A48" s="14" t="e">
        <f t="shared" si="2"/>
        <v>#REF!</v>
      </c>
      <c r="B48" s="9" t="s">
        <v>83</v>
      </c>
      <c r="C48" s="24" t="e">
        <f>'уд.вес Дт'!E48+'уд.вес Кт'!E48+'исполн.дох.'!H49+'исполн.расх.'!H49+'рост задолженности'!H49+'рост задолженности'!K49+'рост доходов'!E49+'невыясн.пост.'!M49+'соблюд.сроков'!L48</f>
        <v>#N/A</v>
      </c>
      <c r="D48" s="13" t="e">
        <f t="shared" si="1"/>
        <v>#N/A</v>
      </c>
    </row>
    <row r="49" spans="1:4" ht="15" hidden="1">
      <c r="A49" s="14" t="e">
        <f t="shared" si="2"/>
        <v>#REF!</v>
      </c>
      <c r="B49" s="9" t="s">
        <v>4</v>
      </c>
      <c r="C49" s="24" t="e">
        <f>'уд.вес Дт'!E49+'уд.вес Кт'!E49+'исполн.дох.'!H50+'исполн.расх.'!H50+'рост задолженности'!H50+'рост задолженности'!K50+'рост доходов'!E50+'невыясн.пост.'!M50+'соблюд.сроков'!L49</f>
        <v>#N/A</v>
      </c>
      <c r="D49" s="13" t="e">
        <f t="shared" si="1"/>
        <v>#N/A</v>
      </c>
    </row>
    <row r="50" spans="1:4" ht="15" hidden="1">
      <c r="A50" s="14" t="e">
        <f t="shared" si="2"/>
        <v>#REF!</v>
      </c>
      <c r="B50" s="9" t="s">
        <v>84</v>
      </c>
      <c r="C50" s="24" t="e">
        <f>'уд.вес Дт'!E50+'уд.вес Кт'!E50+'исполн.дох.'!H51+'исполн.расх.'!H51+'рост задолженности'!H51+'рост задолженности'!K51+'рост доходов'!E51+'невыясн.пост.'!M51+'соблюд.сроков'!L50</f>
        <v>#N/A</v>
      </c>
      <c r="D50" s="13" t="e">
        <f t="shared" si="1"/>
        <v>#N/A</v>
      </c>
    </row>
    <row r="51" spans="1:4" ht="15" hidden="1">
      <c r="A51" s="14" t="e">
        <f t="shared" si="2"/>
        <v>#REF!</v>
      </c>
      <c r="B51" s="9" t="s">
        <v>85</v>
      </c>
      <c r="C51" s="24" t="e">
        <f>'уд.вес Дт'!E51+'уд.вес Кт'!E51+'исполн.дох.'!H52+'исполн.расх.'!H52+'рост задолженности'!H52+'рост задолженности'!K52+'рост доходов'!E52+'невыясн.пост.'!M52+'соблюд.сроков'!L51</f>
        <v>#N/A</v>
      </c>
      <c r="D51" s="13" t="e">
        <f t="shared" si="1"/>
        <v>#N/A</v>
      </c>
    </row>
    <row r="54" ht="15">
      <c r="B54" s="161"/>
    </row>
  </sheetData>
  <sheetProtection/>
  <mergeCells count="12">
    <mergeCell ref="A7:B7"/>
    <mergeCell ref="A8:B8"/>
    <mergeCell ref="A9:B9"/>
    <mergeCell ref="A10:B10"/>
    <mergeCell ref="A11:B11"/>
    <mergeCell ref="A12:B12"/>
    <mergeCell ref="B2:D2"/>
    <mergeCell ref="A1:D1"/>
    <mergeCell ref="A3:B3"/>
    <mergeCell ref="A4:B4"/>
    <mergeCell ref="A5:B5"/>
    <mergeCell ref="A6:B6"/>
  </mergeCells>
  <printOptions/>
  <pageMargins left="0.984251968503937" right="0.2362204724409449" top="0.7874015748031497" bottom="0.708661417322834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Литвинова Анастасия</cp:lastModifiedBy>
  <cp:lastPrinted>2017-08-22T03:51:34Z</cp:lastPrinted>
  <dcterms:created xsi:type="dcterms:W3CDTF">2007-10-17T10:31:08Z</dcterms:created>
  <dcterms:modified xsi:type="dcterms:W3CDTF">2017-08-22T03:51:45Z</dcterms:modified>
  <cp:category/>
  <cp:version/>
  <cp:contentType/>
  <cp:contentStatus/>
</cp:coreProperties>
</file>