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730" windowWidth="15120" windowHeight="5100" activeTab="0"/>
  </bookViews>
  <sheets>
    <sheet name="МСУ" sheetId="1" r:id="rId1"/>
  </sheets>
  <definedNames>
    <definedName name="_Otchet_Period_Source__AT_ObjectName">#REF!</definedName>
    <definedName name="_xlnm.Print_Titles" localSheetId="0">'МСУ'!$5:$8</definedName>
    <definedName name="_xlnm.Print_Area" localSheetId="0">'МСУ'!$A$1:$M$460</definedName>
  </definedNames>
  <calcPr fullCalcOnLoad="1"/>
</workbook>
</file>

<file path=xl/sharedStrings.xml><?xml version="1.0" encoding="utf-8"?>
<sst xmlns="http://schemas.openxmlformats.org/spreadsheetml/2006/main" count="1931" uniqueCount="881">
  <si>
    <t>Начальник управления</t>
  </si>
  <si>
    <t>(подпись)</t>
  </si>
  <si>
    <t>(расшифровка подписи)</t>
  </si>
  <si>
    <t>Кузнецова Л.П.</t>
  </si>
  <si>
    <t>УРИ</t>
  </si>
  <si>
    <t>0111</t>
  </si>
  <si>
    <t>870</t>
  </si>
  <si>
    <t xml:space="preserve">по нормативным правовым актам </t>
  </si>
  <si>
    <t>0412</t>
  </si>
  <si>
    <t>0113</t>
  </si>
  <si>
    <t>0409</t>
  </si>
  <si>
    <t>1003</t>
  </si>
  <si>
    <t>0709</t>
  </si>
  <si>
    <t>Нормативное правовое регулирование, определяющее финансовое обеспечение и порядок расходования средств</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</si>
  <si>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</si>
  <si>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</si>
  <si>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</si>
  <si>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гр.1</t>
  </si>
  <si>
    <t>гр.2</t>
  </si>
  <si>
    <t>гр.3</t>
  </si>
  <si>
    <t>гр.4</t>
  </si>
  <si>
    <t>гр.5</t>
  </si>
  <si>
    <t>гр.6</t>
  </si>
  <si>
    <t>гр.7</t>
  </si>
  <si>
    <t>гр.8</t>
  </si>
  <si>
    <t>гр.9</t>
  </si>
  <si>
    <t>гр.10</t>
  </si>
  <si>
    <t>гр.11</t>
  </si>
  <si>
    <t>гр.12</t>
  </si>
  <si>
    <t>Наименование главного распорядителя бюджетных средств</t>
  </si>
  <si>
    <t>Объем средств на исполнение расходного обязательства (тыс.рублей)</t>
  </si>
  <si>
    <t xml:space="preserve">финансовый год +1 </t>
  </si>
  <si>
    <t xml:space="preserve">финансовый год +2 </t>
  </si>
  <si>
    <t xml:space="preserve">Наименование полномочия расходного обязательства </t>
  </si>
  <si>
    <t>Код  бюджетной классификации (Раздел, Подраздел)</t>
  </si>
  <si>
    <t>Код  бюджетной классификации (Код вида расходов)</t>
  </si>
  <si>
    <t>Код  бюджетной классификации (Код целевой статьи расходов)</t>
  </si>
  <si>
    <t>120</t>
  </si>
  <si>
    <t>240</t>
  </si>
  <si>
    <t>850</t>
  </si>
  <si>
    <t>810</t>
  </si>
  <si>
    <t>0405</t>
  </si>
  <si>
    <t>610</t>
  </si>
  <si>
    <t>0707</t>
  </si>
  <si>
    <t>п.3</t>
  </si>
  <si>
    <t>первоначальный план</t>
  </si>
  <si>
    <t>0408</t>
  </si>
  <si>
    <t>Информационное обеспечение малого и среднего предпринимательства</t>
  </si>
  <si>
    <t>Создание механизмов, обеспечивающих повышение инвестиционной привлекательности района</t>
  </si>
  <si>
    <t>Повышение безопасности дорожных условий автомобильных дорог</t>
  </si>
  <si>
    <t>Снижение рисков и смягчение последствий ЧС природного и техногенного характера</t>
  </si>
  <si>
    <t xml:space="preserve">Создание условий для привлечения педагогических работников в систему образования </t>
  </si>
  <si>
    <t>Подпрограмма "Создание условий для занятий физической культурой и спортом лиц с ограниченными возможностями здоровья"</t>
  </si>
  <si>
    <t>630</t>
  </si>
  <si>
    <t>0500000000</t>
  </si>
  <si>
    <t>0800000000</t>
  </si>
  <si>
    <t>0700000000</t>
  </si>
  <si>
    <t>0710000000</t>
  </si>
  <si>
    <t>0720000000</t>
  </si>
  <si>
    <t>0730000000</t>
  </si>
  <si>
    <t>Обеспечение проведения физкультурно-массовых и спортивных мероприятий для лиц с ограниченными возможностями</t>
  </si>
  <si>
    <t>Участие команд и отдельных спортсменов с ограниченными возможностями здоровья в краевых, всероссийских и международных соревнованиях</t>
  </si>
  <si>
    <t>0100000000</t>
  </si>
  <si>
    <t>0200000000</t>
  </si>
  <si>
    <t>0300000000</t>
  </si>
  <si>
    <t>0610000000</t>
  </si>
  <si>
    <t>0620000000</t>
  </si>
  <si>
    <t>0600000000</t>
  </si>
  <si>
    <t>2100000000</t>
  </si>
  <si>
    <t>Развитие кадрового потенциала в сельском хозяйсве</t>
  </si>
  <si>
    <t>1000000000</t>
  </si>
  <si>
    <t>1010000000</t>
  </si>
  <si>
    <t>1020000000</t>
  </si>
  <si>
    <t>0702</t>
  </si>
  <si>
    <t>0400000000</t>
  </si>
  <si>
    <t>0701</t>
  </si>
  <si>
    <t>Компенсация за жилье детям, проживающим в сельской местности и обучающимся на 3-й ступени обучения</t>
  </si>
  <si>
    <t xml:space="preserve">Оганизациия и осуществление перевозок обучающихся, проживающих на территории района, иными организациями </t>
  </si>
  <si>
    <t>Осуществление перевозок обучающихся, проживающих на территории района</t>
  </si>
  <si>
    <t>Подпрограмма "Дополнительное образование и воспитание детей"</t>
  </si>
  <si>
    <t>Совершенствование работы с одаренными детьми</t>
  </si>
  <si>
    <t xml:space="preserve">Приведение в нормативное состояние образовательных организаций </t>
  </si>
  <si>
    <t>Обеспечение бесперебойного функционирования зданий (сооружений) муниципальных организаций</t>
  </si>
  <si>
    <t xml:space="preserve">Обновление книжных фондов. Обеспечение модельного стандарта библиотеки </t>
  </si>
  <si>
    <t>0801</t>
  </si>
  <si>
    <t>Организация отдыха детей в каникулярное время</t>
  </si>
  <si>
    <t>Реализация основных общеобразовательных программ среднего общего образования</t>
  </si>
  <si>
    <t>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</si>
  <si>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0630000000</t>
  </si>
  <si>
    <t>0430000000</t>
  </si>
  <si>
    <t>0420000000</t>
  </si>
  <si>
    <t>0410000000</t>
  </si>
  <si>
    <t>п.2</t>
  </si>
  <si>
    <t xml:space="preserve">Информирование населения о деятельности органов местного самоуправления посредством радио, телевидения, печатных изданий </t>
  </si>
  <si>
    <t>01.01.2015-не ограничен</t>
  </si>
  <si>
    <t>24.05.2016-бессрочно</t>
  </si>
  <si>
    <t xml:space="preserve">Решение Земского собрания ОМР от 24.05.2016 № 521 "Об утверждении Положения об организации отдыха детей в каникулярное время в муниципальных образовательных организациях Осинского муниципального района" </t>
  </si>
  <si>
    <t>п.5.1</t>
  </si>
  <si>
    <t>п.1.2.</t>
  </si>
  <si>
    <t>0703</t>
  </si>
  <si>
    <t>Информирование населения об организации перевозок пассажиров автомобильным транспортом</t>
  </si>
  <si>
    <t>Информационное и организационное сопровождение сельскохозяйственных товаропроизводителей</t>
  </si>
  <si>
    <t>1001</t>
  </si>
  <si>
    <t>310</t>
  </si>
  <si>
    <t>0314</t>
  </si>
  <si>
    <t>статья 5</t>
  </si>
  <si>
    <t>Реализациия основных общеобразовательных программ основного общего образования</t>
  </si>
  <si>
    <t>Присмотр и уход (город)</t>
  </si>
  <si>
    <t>Присмотр и уход (село)</t>
  </si>
  <si>
    <t>Здоровьесбережение работников сферы образования как условие качества обучения</t>
  </si>
  <si>
    <t>раздел 7 п. 7.1                         п. 3;                         в целом</t>
  </si>
  <si>
    <t>Здоровьесбережение работников сферы искусств</t>
  </si>
  <si>
    <t xml:space="preserve">опубликование сообщений в СМИ </t>
  </si>
  <si>
    <t>410</t>
  </si>
  <si>
    <t>Муниципальная программа "Совершенствование муниципальной службы в Осинском городском округе"</t>
  </si>
  <si>
    <t>0300200001</t>
  </si>
  <si>
    <t>Муниципальная программа "Улучшение гражданского единства и гармонизации межнациональных отношений на территории Осинского городского округа"</t>
  </si>
  <si>
    <t>1300100010</t>
  </si>
  <si>
    <t>Профилактика межэтнических конфликтов на территории округа</t>
  </si>
  <si>
    <t>Поддержание стабильной общественно-политической обстановки, общественных инициатив и целевых проектов общественных объединений, некоммерческих организаций, направленных на гармонизацию межнациональных отношений в округе</t>
  </si>
  <si>
    <t>1300100020</t>
  </si>
  <si>
    <t>1300100030</t>
  </si>
  <si>
    <t>Формирование позитивного имиджа округа, комфортного для проживания представителей любой национальности и конфессии</t>
  </si>
  <si>
    <t>Реализация мероприятий по укреплению единства российской нации и этнокультурному развитию народов России</t>
  </si>
  <si>
    <t>1300100040</t>
  </si>
  <si>
    <t>2100000001</t>
  </si>
  <si>
    <t>0320100025</t>
  </si>
  <si>
    <t>Муниципальная программа «Обеспечение безопасности жизнедеятельности населения и территории Осинского городского округа»</t>
  </si>
  <si>
    <t xml:space="preserve">Организация и осуществление мероприятий по профилактике терроризма и экстремизма, гражданской и территориальной обороне </t>
  </si>
  <si>
    <t>Пенсионное обеспечение за выслугу лет</t>
  </si>
  <si>
    <t>Реестр расходных обязательств Осинского городского округа Пермского края по действущим НПА</t>
  </si>
  <si>
    <t>2500</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</si>
  <si>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</si>
  <si>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2608</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</si>
  <si>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</si>
  <si>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</si>
  <si>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</si>
  <si>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</si>
  <si>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предоставление доплаты за выслугу лет к трудовой пенсии муниципальным служащим за счет средств местного бюджета</t>
  </si>
  <si>
    <t>2700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</si>
  <si>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</si>
  <si>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</si>
  <si>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2501</t>
  </si>
  <si>
    <t>2600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</si>
  <si>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</si>
  <si>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</si>
  <si>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3400</t>
  </si>
  <si>
    <t>3401</t>
  </si>
  <si>
    <t>Расходы на осуществление отдельных государственных полномочий, не переданных, но осуществляемых органами местного самоуправления за счет субвенций из бюджета субъекта Российской Федерации, всего</t>
  </si>
  <si>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t>
    </r>
    <r>
      <rPr>
        <b/>
        <sz val="11"/>
        <rFont val="Times New Roman"/>
        <family val="1"/>
      </rPr>
      <t>в городской местности</t>
    </r>
    <r>
      <rPr>
        <sz val="11"/>
        <rFont val="Times New Roman"/>
        <family val="1"/>
      </rPr>
      <t>)</t>
    </r>
  </si>
  <si>
    <t>Условно утвержденные расходы на первый и второй годы планового периода в соответствии с решением о местном бюджете</t>
  </si>
  <si>
    <t>3600</t>
  </si>
  <si>
    <t>владение, пользование и распоряжение имуществом, находящимся в муниципальной собственности городского округа</t>
  </si>
  <si>
    <t>2504</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</si>
  <si>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</si>
  <si>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2507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</si>
  <si>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</si>
  <si>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2511</t>
  </si>
  <si>
    <t>2517</t>
  </si>
  <si>
    <t>2522</t>
  </si>
  <si>
    <r>
      <t xml:space="preserve">организация предоставления общедоступного и бесплатного </t>
    </r>
    <r>
      <rPr>
        <b/>
        <sz val="11"/>
        <rFont val="Times New Roman"/>
        <family val="1"/>
      </rPr>
      <t xml:space="preserve">дошкольного образования </t>
    </r>
    <r>
      <rPr>
        <sz val="11"/>
        <rFont val="Times New Roman"/>
        <family val="1"/>
      </rPr>
      <t>(за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r>
  </si>
  <si>
    <t>2523</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</si>
  <si>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городской местности</t>
    </r>
    <r>
      <rPr>
        <sz val="11"/>
        <rFont val="Times New Roman"/>
        <family val="1"/>
      </rPr>
      <t>)</t>
    </r>
  </si>
  <si>
    <t>2524</t>
  </si>
  <si>
    <r>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t>
    </r>
    <r>
      <rPr>
        <b/>
        <sz val="11"/>
        <rFont val="Times New Roman"/>
        <family val="1"/>
      </rPr>
      <t xml:space="preserve"> в сельской местности</t>
    </r>
    <r>
      <rPr>
        <sz val="11"/>
        <rFont val="Times New Roman"/>
        <family val="1"/>
      </rPr>
      <t>)</t>
    </r>
  </si>
  <si>
    <t>2525</t>
  </si>
  <si>
    <r>
      <t xml:space="preserve">организация предоставления </t>
    </r>
    <r>
      <rPr>
        <b/>
        <sz val="11"/>
        <rFont val="Times New Roman"/>
        <family val="1"/>
      </rPr>
      <t xml:space="preserve">дополнительного образования </t>
    </r>
    <r>
      <rPr>
        <sz val="11"/>
        <rFont val="Times New Roman"/>
        <family val="1"/>
      </rPr>
      <t>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r>
  </si>
  <si>
    <t>2526</t>
  </si>
  <si>
    <r>
      <t xml:space="preserve">осуществление в пределах своих полномочий мероприятий по обеспечению </t>
    </r>
    <r>
      <rPr>
        <b/>
        <sz val="11"/>
        <rFont val="Times New Roman"/>
        <family val="1"/>
      </rPr>
      <t>организации отдыха детей в каникулярное время</t>
    </r>
    <r>
      <rPr>
        <sz val="11"/>
        <rFont val="Times New Roman"/>
        <family val="1"/>
      </rPr>
      <t>, включая мероприятия по обеспечению безопасности их жизни и здоровья</t>
    </r>
  </si>
  <si>
    <t>2527</t>
  </si>
  <si>
    <r>
      <t xml:space="preserve">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t>
    </r>
    <r>
      <rPr>
        <b/>
        <sz val="11"/>
        <rFont val="Times New Roman"/>
        <family val="1"/>
      </rPr>
      <t>межшкольные учебные комбинаты,</t>
    </r>
    <r>
      <rPr>
        <sz val="11"/>
        <rFont val="Times New Roman"/>
        <family val="1"/>
      </rPr>
      <t xml:space="preserve"> хозяйственные эксплуатационные конторы и другие))</t>
    </r>
  </si>
  <si>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</si>
  <si>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2530</t>
  </si>
  <si>
    <t>создание условий для организации досуга и обеспечения жителей городского округа услугами организаций культуры</t>
  </si>
  <si>
    <t>2531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</si>
  <si>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</si>
  <si>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2547</t>
  </si>
  <si>
    <t>создание условий для расширения рынка сельскохозяйственной продукции, сырья и продовольствия</t>
  </si>
  <si>
    <t>2552</t>
  </si>
  <si>
    <t>содействие развитию малого и среднего предпринимательства</t>
  </si>
  <si>
    <t>2553</t>
  </si>
  <si>
    <t>обеспечение условий для развития на территории городского округа физической культуры, школьного спорта и массового спорта</t>
  </si>
  <si>
    <t>2534</t>
  </si>
  <si>
    <t>организация и осуществление мероприятий по работе с детьми и молодежью в городском округе</t>
  </si>
  <si>
    <t>2555</t>
  </si>
  <si>
    <t>Муниципальная программа "Эффективное управление земельными ресурсами и имуществом Осинского городского округа"</t>
  </si>
  <si>
    <t>1010100100</t>
  </si>
  <si>
    <t>содержание объектов, находящихся в муниципальной собственности Осинского городского округа</t>
  </si>
  <si>
    <t>1010100101</t>
  </si>
  <si>
    <t>01.01.2020-бессрочно</t>
  </si>
  <si>
    <t>110</t>
  </si>
  <si>
    <t>1010100108</t>
  </si>
  <si>
    <t>консультационное и технологическое сопровождение автоматизированной программы по управлению муниципальным имуществом</t>
  </si>
  <si>
    <t>1010100110</t>
  </si>
  <si>
    <t>Вовлечение в оборот неиспользуемого имущества казны</t>
  </si>
  <si>
    <t>1010100200</t>
  </si>
  <si>
    <t>Вовлечение земельных участков в хозяйственный оборот</t>
  </si>
  <si>
    <t>1020100100</t>
  </si>
  <si>
    <t>Увеличение доходов от предоставления земельных участков</t>
  </si>
  <si>
    <t>1020100200</t>
  </si>
  <si>
    <t>Подпрограмма "Совершенствование и развитие сети автомобильных дорог общего пользования местного значения в границах Осинского городского округа"</t>
  </si>
  <si>
    <t>Муниципальная программа "Развитие транспортной системы Осинского городского округа"</t>
  </si>
  <si>
    <t>Выполнение ремонта автомобильных дорог</t>
  </si>
  <si>
    <t xml:space="preserve">Подпрограмма "Повышение безопасности дорожного движения на автомобильных дорогах общего пользования местного значения в границах Осинского городского округа"                                                                                                                                                                               </t>
  </si>
  <si>
    <t>0620100010</t>
  </si>
  <si>
    <t>Подпрограмма "Транспортное сообщение в границах Осинского городского округа"</t>
  </si>
  <si>
    <t>Выполнение работ по перевозке пассажиров и багажа автомобильным транспортом (кроме такси) на маршрутах регулярных перевозок по регулируемым тарифам на территории Осинского городского округа</t>
  </si>
  <si>
    <t>0630100011</t>
  </si>
  <si>
    <t>0630100012</t>
  </si>
  <si>
    <t>2516</t>
  </si>
  <si>
    <t>2508</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</si>
  <si>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</si>
  <si>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</si>
  <si>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</si>
  <si>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Подпрограмма "Развитие газификации Осинского городского округа"</t>
  </si>
  <si>
    <t>Муниципальная программа "Развитие инфраструктуры Осинского городского округа"</t>
  </si>
  <si>
    <t>0502</t>
  </si>
  <si>
    <t>Подпрограмма "Развитие системы водоснабжения и водоотведения Осинского городского округа"</t>
  </si>
  <si>
    <t>Строительство, ремонт сетей водоснабжения и водоотведения</t>
  </si>
  <si>
    <t>Подпрограмма "Развитие системы теплоснабжения Осинского городского округа"</t>
  </si>
  <si>
    <t>Строительство, реконструкция, модернизация, ремонт системы теплоснабжения</t>
  </si>
  <si>
    <t>2538</t>
  </si>
  <si>
    <t>2539</t>
  </si>
  <si>
    <t>2541</t>
  </si>
  <si>
    <t>2542</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</si>
  <si>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</si>
  <si>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</si>
  <si>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</si>
  <si>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</si>
  <si>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Муниципальная программа "Благоустройство территории Осинского городского округа"</t>
  </si>
  <si>
    <t>0900000000</t>
  </si>
  <si>
    <t>Содержание мест общего пользования и тропиночной сети</t>
  </si>
  <si>
    <t>0900100010</t>
  </si>
  <si>
    <t>Выполнение благоустройства мест общего пользования</t>
  </si>
  <si>
    <t>0900100020</t>
  </si>
  <si>
    <t>0503</t>
  </si>
  <si>
    <t>Муниципальная программа "Формирование современной городской среды Осинского городского округа"</t>
  </si>
  <si>
    <t>1400000000</t>
  </si>
  <si>
    <t>Повышение уровня благоустройства общественных территорий Осинского городского округа</t>
  </si>
  <si>
    <t>Муниципальная программа "Обеспечение безопасности жизнедеятельности населения и территории Осинского городского округа"</t>
  </si>
  <si>
    <t>Муниципальная  программа "Экономическое развитие Осинского городского округа"</t>
  </si>
  <si>
    <t>Подпрограмма "Развитие малого и среднего предпринимательства"</t>
  </si>
  <si>
    <t>0110000000</t>
  </si>
  <si>
    <t>0100100010</t>
  </si>
  <si>
    <t>0100100020</t>
  </si>
  <si>
    <t>Подпрограмма "Развитие сельского хозяйства"</t>
  </si>
  <si>
    <t>0120000000</t>
  </si>
  <si>
    <t>0120000040</t>
  </si>
  <si>
    <t>Муниципальная программа "Развитие физической культуры, спорта и формирование здорового образа жизни в Осинском городском округе"</t>
  </si>
  <si>
    <t>Подпрограмма "Развитие физической культуры и  массового спорта"</t>
  </si>
  <si>
    <t>Приобщение различных слоев населения Осинского городского округа к регулярным занятиям физической культурой и спортом</t>
  </si>
  <si>
    <t>0710100010</t>
  </si>
  <si>
    <t xml:space="preserve">Создание условий для развития спортивных учреждений </t>
  </si>
  <si>
    <t>Подпрограмма "Развитие спортивной инфраструктуры для занятий физической культурой и спортом"</t>
  </si>
  <si>
    <t>0730100010</t>
  </si>
  <si>
    <t>0730100020</t>
  </si>
  <si>
    <t>Муниципальная программа «Молодежная  политика Осинского городского округа»</t>
  </si>
  <si>
    <t>Подпрограмма «Развитие молодежной политики в  Осинском  городском округе»</t>
  </si>
  <si>
    <t>0210000000</t>
  </si>
  <si>
    <t>Повышение правовой культуры и формирование активной жизненной позиции</t>
  </si>
  <si>
    <t>0210100010</t>
  </si>
  <si>
    <t>Стимулирование социально- активной молодежи, поддержка творческих инициатив, развитие разнообразных молодежных платформ (объединений)</t>
  </si>
  <si>
    <t>0210100020</t>
  </si>
  <si>
    <t xml:space="preserve">Предупреждение правонарушений среди молодежи и совершенствование системы профилактики. </t>
  </si>
  <si>
    <t>0210100030</t>
  </si>
  <si>
    <t xml:space="preserve">Подпрограмма "Патриотическое и духовно - нравственное  воспитание молодежи Осинского городского округа" </t>
  </si>
  <si>
    <t>0220000000</t>
  </si>
  <si>
    <t>Содействие  военно- патриотическому и духовно- нравственному воспитанию молодежи</t>
  </si>
  <si>
    <t>0220100010</t>
  </si>
  <si>
    <t>Развитие волонтерского движения в Осинском городском округе</t>
  </si>
  <si>
    <t>0220100020</t>
  </si>
  <si>
    <t>320</t>
  </si>
  <si>
    <t>Муниципальная программа "Культура Осинского городского округа"</t>
  </si>
  <si>
    <t>0810100011</t>
  </si>
  <si>
    <t>Предоставление услуги по организации библиотечного, библиографического и информационного обслуживания населения</t>
  </si>
  <si>
    <t>Организация и проведение мероприятий в сфере библиотечного обслуживания</t>
  </si>
  <si>
    <t>Развитие системы дополнительного образования в сфере культуры</t>
  </si>
  <si>
    <t>Организация и проведение мероприятий в области искуства</t>
  </si>
  <si>
    <t>Обеспечение населения услугами культурно-досуговых учреждений</t>
  </si>
  <si>
    <t>Организация деятельности клубных формирований и формирований самодеятельного народного творчества (оказание муниципальных услуг в сфере культуры)</t>
  </si>
  <si>
    <t>Реализация культурных мероприятий (фестивалей, конкурсов)</t>
  </si>
  <si>
    <t>Муниципальная программа "Развитие системы образования Осинского  городского округа"</t>
  </si>
  <si>
    <t xml:space="preserve">Подпрограмма "Общее образование и кадровая политика"  </t>
  </si>
  <si>
    <t>0410100011</t>
  </si>
  <si>
    <t>620</t>
  </si>
  <si>
    <t xml:space="preserve"> Подпрограмма "Приведение образовательных организаций Осинского городского округа в нормативное состояние"</t>
  </si>
  <si>
    <t>0430100010</t>
  </si>
  <si>
    <t>0430100020</t>
  </si>
  <si>
    <t>Организация подвоза детей для участия в мероприятиях муниципального и регионального уровней</t>
  </si>
  <si>
    <t>0420100011</t>
  </si>
  <si>
    <t>Реализация дополнительных общеразвивающих программ (МБУ ДО "ЦДТ")</t>
  </si>
  <si>
    <t>0420100012</t>
  </si>
  <si>
    <t>0420100020</t>
  </si>
  <si>
    <t>0420100030</t>
  </si>
  <si>
    <t>0420100040</t>
  </si>
  <si>
    <t>0420100050</t>
  </si>
  <si>
    <t>Творческое развитие и воспитание детей, молодежи</t>
  </si>
  <si>
    <t>Формирование у обучающихся социальных компетенций, гражданских установок, культуры здорового образа жизни</t>
  </si>
  <si>
    <t>Содействие профессиональному самоуправлению выпускников школ</t>
  </si>
  <si>
    <t>0410100027</t>
  </si>
  <si>
    <t>2100000003</t>
  </si>
  <si>
    <t>Обеспечение выполнения функций МКУ "Осинский центр бухгалтерского учета"</t>
  </si>
  <si>
    <t>Муниципальная программа "Совершенствование муниципальной службы в ОГО"</t>
  </si>
  <si>
    <t>Подпрограмма "Обеспечение реализации муниципальной программы"</t>
  </si>
  <si>
    <t>0320000000</t>
  </si>
  <si>
    <t>Обеспечение выполнения функций администрации Осинского городского округа для реализации мероприятий подпрограмм</t>
  </si>
  <si>
    <t xml:space="preserve">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 </t>
  </si>
  <si>
    <t>2520</t>
  </si>
  <si>
    <t>2521</t>
  </si>
  <si>
    <t>Организация мероприятий по охране окружающей среды в границах округа</t>
  </si>
  <si>
    <t>2515</t>
  </si>
  <si>
    <t>Поддержание мобилизационной готовности органов управления и организаций городского округа на уровне, гарантирующем их перевод на работу в условиях военного времени</t>
  </si>
  <si>
    <t>01.01.2020 - бессрочно</t>
  </si>
  <si>
    <t>раздел 3; п.4.4</t>
  </si>
  <si>
    <t>раздел 3; п.4.5</t>
  </si>
  <si>
    <t>Муниципальная программа "Развитие системы образования Осинского городского округа"</t>
  </si>
  <si>
    <t>Подпрограмма "Общее образование и кадровая политика"</t>
  </si>
  <si>
    <t>0410100022</t>
  </si>
  <si>
    <t>в целом, в целом</t>
  </si>
  <si>
    <t>в целом</t>
  </si>
  <si>
    <t>0410100024</t>
  </si>
  <si>
    <t>0410100025</t>
  </si>
  <si>
    <t>0410100026</t>
  </si>
  <si>
    <t>Обеспечение бесплатным двухразовым питанием детей с ограниченными возможностями здоровья, обучающихся в общеобразовательных организациях</t>
  </si>
  <si>
    <t>0410100040</t>
  </si>
  <si>
    <t>Формирование у обучающихся культуры здорового образа жизни</t>
  </si>
  <si>
    <t>Подпрограмма "Приведение в нормативное состояние образовательных организаций"</t>
  </si>
  <si>
    <t>0410100021</t>
  </si>
  <si>
    <t>п.2.1.</t>
  </si>
  <si>
    <t>п.2.1</t>
  </si>
  <si>
    <t>п.2.2</t>
  </si>
  <si>
    <t>п.2.3</t>
  </si>
  <si>
    <t>п.2.5</t>
  </si>
  <si>
    <t>01.01.2020 -бессрочно</t>
  </si>
  <si>
    <t>п.2.6</t>
  </si>
  <si>
    <t>Проведение работ по акарицидной обработке открытых территорий общего пользования и дератизации  объектов в эпидемической сезон</t>
  </si>
  <si>
    <t>06.08.2015-бессрочно                       01.01.2020-бессрочно 01.01.2018-бессрочно</t>
  </si>
  <si>
    <t>2550</t>
  </si>
  <si>
    <t>2557</t>
  </si>
  <si>
    <t xml:space="preserve">оказание поддержки гражданам и их объединениям, участвующим в охране общественного порядка, создание условий для деятельности народных дружин </t>
  </si>
  <si>
    <t>0104</t>
  </si>
  <si>
    <t>25.10.2019-бессрочно</t>
  </si>
  <si>
    <t>статья 4</t>
  </si>
  <si>
    <t>0106</t>
  </si>
  <si>
    <t>Выплаты материального стимулирования народным дружинникам за участие в охране общественного порядка</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</si>
  <si>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(строительство распределительных газопроводов)</t>
  </si>
  <si>
    <t>Реализация программ развития преобразованных муниципальных образований (строительство распределительных газопроводов)</t>
  </si>
  <si>
    <t>11101SP040</t>
  </si>
  <si>
    <t>11101SP180</t>
  </si>
  <si>
    <t>Реализация программ развития преобразованных муниципальных образований (строительство, ремонт сетей водоснабжения)</t>
  </si>
  <si>
    <t>11201SP180</t>
  </si>
  <si>
    <t>Реализация программ развития преобразованных муниципальных образований (благоустройство территории)</t>
  </si>
  <si>
    <t>09001SP180</t>
  </si>
  <si>
    <t>06101ST040</t>
  </si>
  <si>
    <t>Реализация программ формирования современной городской среды в рамках Федерального проекта "Формирование комфортной городской среды" (благоустройство дворовых территорий)</t>
  </si>
  <si>
    <t>140F255551</t>
  </si>
  <si>
    <t>1400100020</t>
  </si>
  <si>
    <t>140F255552</t>
  </si>
  <si>
    <t>Реализация программ формирования современной городской среды в рамках Федерального проекта "Формирование комфортной городской среды" (благоустройство общественных территорий)</t>
  </si>
  <si>
    <t>Реализация мероприятий, направленных на комплексное развитие сельских территорий (благоустройство сельских территорий)</t>
  </si>
  <si>
    <t>0410100042</t>
  </si>
  <si>
    <t>0410100030</t>
  </si>
  <si>
    <t>0410100041</t>
  </si>
  <si>
    <t>041012H040</t>
  </si>
  <si>
    <t xml:space="preserve">Единая субвенция на выполнение отдельных государственных полномочий органов государственной власти в сфере образования </t>
  </si>
  <si>
    <t>041012H020</t>
  </si>
  <si>
    <t>3403</t>
  </si>
  <si>
    <t>Реализация дополнительных предпрофессиональных программ в области искусств</t>
  </si>
  <si>
    <t>Реализация дополнительных общеразвивающих программ (вокал)</t>
  </si>
  <si>
    <t>1102</t>
  </si>
  <si>
    <t>07201SP180</t>
  </si>
  <si>
    <t>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</si>
  <si>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04301SP040</t>
  </si>
  <si>
    <t>4000000000</t>
  </si>
  <si>
    <t>0410100012</t>
  </si>
  <si>
    <t>п.3; п.1.1; п.1.1</t>
  </si>
  <si>
    <t>п.3; п.1.1</t>
  </si>
  <si>
    <t>Обеспечение выполнения функций МКУ "Гражданская защита"</t>
  </si>
  <si>
    <t xml:space="preserve"> Постановление администрации ОМР от 10.12.2019 № 1170 "Об установлении  расходного обязательства по обеспечению муниципальной программы "Улучшение гражданского единства и гармонизации межнациональных отношений на территории  Осинского городского округа"</t>
  </si>
  <si>
    <t>Реализация основных общеобразовательных программ основного общего образования (предоставление общедоступного и бесплатного дошкольного, начального, основного общего образования для обучающихся с ограниченными возможностями здоровья (Коррекционная школа)</t>
  </si>
  <si>
    <t>п.2.4;                   п.7.10</t>
  </si>
  <si>
    <t>в целом, в целом, в целом</t>
  </si>
  <si>
    <t>в целом; п.4.4</t>
  </si>
  <si>
    <t>ст.6; в целом, в целом</t>
  </si>
  <si>
    <t xml:space="preserve">в целом; п.4.4      </t>
  </si>
  <si>
    <t>в целом, п.4.4</t>
  </si>
  <si>
    <t>п.1, в целом, в целом</t>
  </si>
  <si>
    <t>в целом; п.4.4, в целом</t>
  </si>
  <si>
    <t>пп.1,2, в целом, в целом</t>
  </si>
  <si>
    <t>ст.6; в целом; п.2, п.2</t>
  </si>
  <si>
    <t>09.01.2007-не установлен; 11.04.2014-не установлен, 01.01.2016-не установлен, 01.01.2016-не установлен</t>
  </si>
  <si>
    <t>0102</t>
  </si>
  <si>
    <t>Развитие системы профессиональной переподготовки и повышения квалификации муниципальных служащих</t>
  </si>
  <si>
    <t>0310100020</t>
  </si>
  <si>
    <t>Подпрограмма "Развитие муниципальной службы Осинского городского округа"</t>
  </si>
  <si>
    <t>0310000000</t>
  </si>
  <si>
    <t>Организация обслуживания зданий администрации Осинского городского округа</t>
  </si>
  <si>
    <t>0320100022</t>
  </si>
  <si>
    <t>0320100023</t>
  </si>
  <si>
    <t>Предоставление услуг доступа к сети телематических услуг</t>
  </si>
  <si>
    <t>0320100024</t>
  </si>
  <si>
    <t>Проведение представительских расходов и расходов на мероприятия администрации Осинского городского округа, уплата взносов в Совет муниципальных образований Пермского края</t>
  </si>
  <si>
    <t>0300100001</t>
  </si>
  <si>
    <t xml:space="preserve">п.2; </t>
  </si>
  <si>
    <t>27.03.2008- бессрочно</t>
  </si>
  <si>
    <t>Дума ОГО</t>
  </si>
  <si>
    <t>0103</t>
  </si>
  <si>
    <t>Обеспечение выполнения функций МКУ "Транспортник"</t>
  </si>
  <si>
    <t>2100000002</t>
  </si>
  <si>
    <t>п.5.</t>
  </si>
  <si>
    <t>Мероприятия, осуществляемые органами местного самоуправления в рамках непрограммных направлений расходов</t>
  </si>
  <si>
    <t>КСП</t>
  </si>
  <si>
    <t xml:space="preserve">Резервный фонд администрации </t>
  </si>
  <si>
    <t>Предоставление услуг (проведение работ)</t>
  </si>
  <si>
    <t>0710100011</t>
  </si>
  <si>
    <t>0710100012</t>
  </si>
  <si>
    <t>Организация мероприятий в области физической культуры</t>
  </si>
  <si>
    <t>Реализация дополнительных профессиональных общеобразовательных программ повышения квалификации</t>
  </si>
  <si>
    <t>0800100020</t>
  </si>
  <si>
    <t>0800100021</t>
  </si>
  <si>
    <t>0800100022</t>
  </si>
  <si>
    <t>0800100023</t>
  </si>
  <si>
    <t>0800100025</t>
  </si>
  <si>
    <t>0800100012</t>
  </si>
  <si>
    <t>0810100013</t>
  </si>
  <si>
    <t>0800100030</t>
  </si>
  <si>
    <t>0800100031</t>
  </si>
  <si>
    <t>0800100032</t>
  </si>
  <si>
    <t>08001SP180</t>
  </si>
  <si>
    <t>2502</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</si>
  <si>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</si>
  <si>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раздел 3; п.3</t>
  </si>
  <si>
    <t xml:space="preserve"> Постановление администрации ОМР от 10.12.2019 №1175  "Об установлении расходного обязательства по вопросам местного значения в сфере молодежной политики"; Постановление ППК от 01.04.2014 № 215-п "О реализации подпрограммы 1 "Государствення социальная поддержка семей и детей" государственной программы "Семья и дети Пермского края"</t>
  </si>
  <si>
    <t>Постановление администрации ОМР от 10.12.2019 №1175  "Об установлении расходного обязательства по вопросам местного значения в сфере молодежной политики"</t>
  </si>
  <si>
    <t xml:space="preserve">Постановление администрации ОМР от 10.12.2019 № 1171 "Об установлении  расходного обязательства по обеспечению деятельности органов местного самоуправления ОМР" </t>
  </si>
  <si>
    <t>Закон Пермского края от 23.12.2006 N 46-КЗ "О наделении органов местного самоуправления Пермского края отдельными государственными полномочиями в сфере образования"; Постановление ППК от 21.03.2014 N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Постановление администрации ОМР от 29.06.2016 № 239 "Об утверждении Порядка расходования субвенций из бюджета Пермского края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Осинского муниципального района"; Постановление администрации ОМР от 29.06.2016 № 237 "Об утверждении Порядка предоставления и расходования субвенций из бюджета Пермского края на выполнение отдельных государственных полномочий в сфере образования"</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</si>
  <si>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b/>
        <sz val="11"/>
        <rFont val="Times New Roman"/>
        <family val="1"/>
      </rPr>
      <t>в части дошкольного</t>
    </r>
    <r>
      <rPr>
        <sz val="11"/>
        <rFont val="Times New Roman"/>
        <family val="1"/>
      </rPr>
      <t xml:space="preserve"> </t>
    </r>
    <r>
      <rPr>
        <b/>
        <sz val="11"/>
        <rFont val="Times New Roman"/>
        <family val="1"/>
      </rPr>
      <t>образования</t>
    </r>
    <r>
      <rPr>
        <sz val="11"/>
        <rFont val="Times New Roman"/>
        <family val="1"/>
      </rPr>
      <t xml:space="preserve"> в муниципальных дошкольных образовательных организациях и муниципальных общеобразовательных организациях)</t>
    </r>
  </si>
  <si>
    <t>Подпрограмма "Развитие физической культуры и спорта"</t>
  </si>
  <si>
    <t>Реализация программ развития преобразованных муниципальных образований (ремонт ДК)</t>
  </si>
  <si>
    <t>Обустройство туристской инфраструктуры в муниципальных образованиях</t>
  </si>
  <si>
    <t>08001SЦ200</t>
  </si>
  <si>
    <t>Решение Думы ОГО от 13.12.2019 № 79 "Об утверждении Порядка материально – технического и организационного обеспечения деятельности органов местного самоуправления Осинского городского округа"</t>
  </si>
  <si>
    <t>13.12.2019-бессрочно</t>
  </si>
  <si>
    <t>Проведение землеустроительных и комплексных кадастровых работ</t>
  </si>
  <si>
    <t>10201SЦ140</t>
  </si>
  <si>
    <t>Обеспечение технического развития систем теплоснабжения, находящихся в муниципальной собственности,включающих разработку (корректировку) проектной документации, строительство, реконструкцию, модернизацию, капитальный ремонт, техническое перевооружение объектов систем теплоснабжения муниципальных образований</t>
  </si>
  <si>
    <t>11301SЖ520</t>
  </si>
  <si>
    <t>09001L5765</t>
  </si>
  <si>
    <t>УФ</t>
  </si>
  <si>
    <t>3402</t>
  </si>
  <si>
    <t>Администрация ОГО</t>
  </si>
  <si>
    <t>0320100011</t>
  </si>
  <si>
    <t>УОиСР</t>
  </si>
  <si>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t>
    </r>
    <r>
      <rPr>
        <b/>
        <sz val="11"/>
        <rFont val="Times New Roman"/>
        <family val="1"/>
      </rPr>
      <t>в сельской местности</t>
    </r>
    <r>
      <rPr>
        <sz val="11"/>
        <rFont val="Times New Roman"/>
        <family val="1"/>
      </rPr>
      <t>)</t>
    </r>
  </si>
  <si>
    <t>02101L4970</t>
  </si>
  <si>
    <t>Обеспечение жильем молодых семей в рамках федеральной целевой программы "Обеспечение доступным и комфортным жильем и коммунальными услугами граждан РФ (35%)</t>
  </si>
  <si>
    <t>Устройство спортивных площадок и оснащение объектов спортивным оборудованием и инвентарем для занятий физической культурой и спортом</t>
  </si>
  <si>
    <t>07201SФ130</t>
  </si>
  <si>
    <t>Закон ПК от 23.12.2006 N 46-КЗ "О наделении органов местного самоуправления ПК отдельными государственными полномочиями в сфере образования"; Постановление ППК от 21.03.2014 N 179-п "Об утверждении Порядка предоставления и расходования субвенций из бюджета ПК бюджетам муниципальных районов и городских округов ПК на осуществление отдельных государственных полномочий в сфере образования", Постановление администрации ОМР от 29.06.2016 № 239 "Об утверждении Порядка расходования субвенций из бюджета ПК на реализацию государственных полномочий ПК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Осинского муниципального района"; Постановление администрации ОМР от 29.06.2016 № 237 "Об утверждении Порядка предоставления и расходования субвенций из бюджета ПК на выполнение отдельных государственных полномочий в сфере образования"</t>
  </si>
  <si>
    <t>2623</t>
  </si>
  <si>
    <t>Реализация мероприятий по модернизации региональных и муниципальных детских школ искусств по видам искусств (ремонт здания МБОУ "ДШИ" по адресу: г.Оса,ул.Ленина,4а)</t>
  </si>
  <si>
    <t>08001L3060</t>
  </si>
  <si>
    <t>612</t>
  </si>
  <si>
    <t>10101SP180</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</si>
  <si>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</si>
  <si>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0610100010</t>
  </si>
  <si>
    <t>код строки</t>
  </si>
  <si>
    <t>21000SC240</t>
  </si>
  <si>
    <t>0710100022</t>
  </si>
  <si>
    <t>0710100021</t>
  </si>
  <si>
    <t>0120100020</t>
  </si>
  <si>
    <t>планируемый финансовый год (2021)</t>
  </si>
  <si>
    <t>плановый период (2022-2023)</t>
  </si>
  <si>
    <t>Обеспечение выполнения функций органов местного самоуправления администрации Осинского городского округа</t>
  </si>
  <si>
    <t>01.01.2021-бессрочно</t>
  </si>
  <si>
    <t>Возмещение командировачных расходов</t>
  </si>
  <si>
    <t>0320100027</t>
  </si>
  <si>
    <t>Решение Думы ОГО от 27.02.2020 № 122 "Об утверждении Положения о денежном содержании выборных должностных лиц Осинского городского округа, осуществляющих свои полномочия на постоянной основе"</t>
  </si>
  <si>
    <t>27.02.2020-бессрочно</t>
  </si>
  <si>
    <t>статья .5</t>
  </si>
  <si>
    <t>Постановление администрации ОГО от 22.04.2020 № 87 "Об утверждении Положения об оплате труда рабочих администрации Осинского городского округа"</t>
  </si>
  <si>
    <t>2548</t>
  </si>
  <si>
    <t>создание, содержание и организация деятельности аварийно-спасательных служб и (или) аварийно-спасательных формирований на территории муниципильного округа, городского округа</t>
  </si>
  <si>
    <t>Организация деятельности аварийно-спасательных формирований (АСФ)</t>
  </si>
  <si>
    <t>0501000040</t>
  </si>
  <si>
    <t>Основное мероприятие "Повышение уровня защищенности граждан и территории Осинского городского округа"</t>
  </si>
  <si>
    <t>Постановление Администрации ОГО от 30.12.2019 №1298 " Об утверждении положения об оплате труда работников муниципального казенного учреждения "Гражданская защита"</t>
  </si>
  <si>
    <t>п.7</t>
  </si>
  <si>
    <t>0501000000</t>
  </si>
  <si>
    <t>Обеспечение функционирования службы ЕДДС</t>
  </si>
  <si>
    <t>п.7.                            п.3</t>
  </si>
  <si>
    <t>01.01.2020-бессрочно  01.01.2020-бессрочно</t>
  </si>
  <si>
    <t>Организация деятельности "МКУ Гражданская защита"</t>
  </si>
  <si>
    <t>Муниципальная программа "Обеспечение безопасности жезнедеятельности населения и территории Осинского городского округа"</t>
  </si>
  <si>
    <t>участие в предупреждении и ликвидации последствий чрезвычайных ситуаций в границах муниципильного округа, городского округа</t>
  </si>
  <si>
    <t>обеспечение первичных мер пожарной безопасности в границах муниципильного округа, городского округа</t>
  </si>
  <si>
    <t>организация мероприятий по охране окружающей среды в границах муниципильного округа, городского округа</t>
  </si>
  <si>
    <t>0501000010</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</si>
  <si>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муниципильного округа, городского округа</t>
  </si>
  <si>
    <t>0501000020</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</si>
  <si>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муниципильного округа, городского округа</t>
  </si>
  <si>
    <t>0501000030</t>
  </si>
  <si>
    <t>0501000050</t>
  </si>
  <si>
    <t>Снижение уровня преступности и повышение роли общественности в укреплении законности и правопорядка на территории Осинского городского округа</t>
  </si>
  <si>
    <t>05010SП020</t>
  </si>
  <si>
    <t>0501000060</t>
  </si>
  <si>
    <t>2519</t>
  </si>
  <si>
    <t>предоставление помещения для работы на обслуживаемом административном участке муниципильного округа, городского округа сотруднику, замещающему должность участкового уполномоченного полиции</t>
  </si>
  <si>
    <t>Приведение в нормативное состояние муниципальных помещеий, в том числе приобретение и установка модульных конструкций</t>
  </si>
  <si>
    <t>2540</t>
  </si>
  <si>
    <t>утверждение правил благоустройства территории муниципильного округа, городского округа, осуществление контроля за их соблюдением</t>
  </si>
  <si>
    <t>Осуществление муниципального контроля</t>
  </si>
  <si>
    <t>1700100051</t>
  </si>
  <si>
    <t>Издание информационных материалов о реализации общественных инициатив</t>
  </si>
  <si>
    <t>Основное мероприятие "Создание условий для реализации общественных инициатив и формирования активной гражданской позиции по вопросам местного значения на территории Осинского городского округа</t>
  </si>
  <si>
    <t>1700100000</t>
  </si>
  <si>
    <t>1700000000</t>
  </si>
  <si>
    <t>Муниципальная программа "Развитие и поддержка общественных инициатив на территории Осинского городского округа"</t>
  </si>
  <si>
    <t>Участие в реализации проектов инициативного бюджетирования и проектов ТОС</t>
  </si>
  <si>
    <t>Организация и проведение конкурса социальных и культурных проектов ОГО</t>
  </si>
  <si>
    <t>Организация и проведение конкурса снежных городков и снежных скульптур "Новогодняя фантазия"</t>
  </si>
  <si>
    <t>1700100021</t>
  </si>
  <si>
    <t>1700100022</t>
  </si>
  <si>
    <t>1700100023</t>
  </si>
  <si>
    <t>УРЭИиЗО</t>
  </si>
  <si>
    <t>Подпрограмма "Муниципальное имущество Осинского городского округа"</t>
  </si>
  <si>
    <t>Обеспечение сохранности, содержания и управления муниципальным имуществом Осинского городского округа</t>
  </si>
  <si>
    <t>реализация программ развития преобразованных муниципальных образований (ремонт муниципального жилищного фонда, муниципального имущества) - здание по адресу г.Оса, ул.Ленина, 2а</t>
  </si>
  <si>
    <t>ведение претензионно-исковой работы по взысканию задолженности за наем помещений</t>
  </si>
  <si>
    <t>направление уведомлений об оплате за наем помещений</t>
  </si>
  <si>
    <t>1010100112</t>
  </si>
  <si>
    <t>1010100113</t>
  </si>
  <si>
    <t>Подпрограмма "Земельные ресурсы Осинского городского округа"</t>
  </si>
  <si>
    <t xml:space="preserve">Управление муниципальным жилищным фондом Осинского городского округа </t>
  </si>
  <si>
    <t>1010100300</t>
  </si>
  <si>
    <t xml:space="preserve">Приведение в нормативное состояние муниципального жилищного фонда </t>
  </si>
  <si>
    <t>1010100301</t>
  </si>
  <si>
    <t>Реализация программ развития преобразованных муниципальных образований (ремонт муниципального жилищного фонда)</t>
  </si>
  <si>
    <t>2615</t>
  </si>
  <si>
    <t>полномочия в сфере стратегического планирования, предусмотренными Федеральным законом от 28 июня 2014 г. № 172-ФЗ «О стратегическом планировании в Российской Федерации»</t>
  </si>
  <si>
    <t>Основное мероприятие "Разработка документа стратегического пространственного планирования города (мастер-плана)"</t>
  </si>
  <si>
    <t>0100100000</t>
  </si>
  <si>
    <t>0100100001</t>
  </si>
  <si>
    <t>Разработка документа стратегического пространственного планирования города (мастер-плана)</t>
  </si>
  <si>
    <t>2551</t>
  </si>
  <si>
    <t>осуществление мероприятий по обеспечению безопасности людей на водных объектах, охране их жизни и здоровья</t>
  </si>
  <si>
    <t>Повышение уровня безопасности граждан в повседневной жизни (повышение уровня общей защищенности граждан)</t>
  </si>
  <si>
    <t>0406</t>
  </si>
  <si>
    <t>2708</t>
  </si>
  <si>
    <t>создание условий для развития туризма</t>
  </si>
  <si>
    <t>Основное мероприятие "Создание условий для обеспечения равного доступа к культурным ценностям и творческой самореализации жителей Осинского городского округа"</t>
  </si>
  <si>
    <t>0800100000</t>
  </si>
  <si>
    <t>Разработка проектно-сметной документации на строительство газовых сетей</t>
  </si>
  <si>
    <t>Строительство газовых сетей</t>
  </si>
  <si>
    <t>п.3; п.1</t>
  </si>
  <si>
    <t>Повышение уровня благоустройства дворовых территорий Осинского городского округа</t>
  </si>
  <si>
    <t>1400100010</t>
  </si>
  <si>
    <t>Реализация мероприятий, направленных на комплексное развитие сельских территорий (улучшение жилищных условий граждан, проживающих в сельских территориях)</t>
  </si>
  <si>
    <t>Муниципальная программа "Комплексное развитие сельских территорий Осинского городского округа"</t>
  </si>
  <si>
    <t>1600000000</t>
  </si>
  <si>
    <t>Подпрограмма "Улучшение жилищных условий граждан, проживающих на сельских территориях Осинского городского округа"</t>
  </si>
  <si>
    <t>1610000000</t>
  </si>
  <si>
    <t>16101L5761</t>
  </si>
  <si>
    <t>п.3;                          в целом</t>
  </si>
  <si>
    <t>01.01.2020-бессрочно 31.05.2019-бессрочно</t>
  </si>
  <si>
    <t>Решение Думы ОГО от 28.08.2020 № 214 "Об утверждении Положения о представительских расходах и расходах на проведение мероприятий органов местного самоуправления Осинского городского округа"</t>
  </si>
  <si>
    <t>Постановление администрации ОГО от 22.09.2020 № 810 "Об установлении расходного обязательства по вопросам местного значения в сфере культуры"</t>
  </si>
  <si>
    <t>п. 2.2</t>
  </si>
  <si>
    <t>п.2.4. (пп.2.4.4.)</t>
  </si>
  <si>
    <t>1700100041</t>
  </si>
  <si>
    <t>Предоставление субсидий социально ориентированным некоммерческим организациям</t>
  </si>
  <si>
    <t>Реализация программ развития преобразованных муниципальных образований (устройство, строительство и ремонт спортивных объектов)</t>
  </si>
  <si>
    <t>Постановление администрации ОГО от 12.10.2020 №893 "Об установлении расходного обязательства по развитию и поддержке общественных инициатив на территории Осинского городского округа"</t>
  </si>
  <si>
    <t xml:space="preserve">п.3; п.1.1                                              </t>
  </si>
  <si>
    <t>01.01.2021-бессрочно; 04.09.2019-бессрочно</t>
  </si>
  <si>
    <t xml:space="preserve">01.01.2021-бессрочно; 04.09.2019-бессрочно; 26.09.2019-бессрочно </t>
  </si>
  <si>
    <t>01.01.2021-бессрочно; 11.11.2019-бессрочно</t>
  </si>
  <si>
    <t xml:space="preserve">01.01.2021-бессрочно
</t>
  </si>
  <si>
    <t>Решение Думы ОГО от 13.12.2019 № 78 "О создании Дорожного фонда Осинского городского округа и об утверждении Порядка формирования и использования бюджетных ассигнований дорожного фонда Осинского городского округа"; Постановление администрации ОГО от 12.10.2020 № 894 "Об утверждении расходного обязательства по развитию транспортной системы Осинского городского округа"</t>
  </si>
  <si>
    <t>01.01.2020-бессрочно; 01.01.2021-бессрочно</t>
  </si>
  <si>
    <t>01.01.2021-бессрочно; 31.12.2019-бессрочно</t>
  </si>
  <si>
    <t>п.3; п.1.6</t>
  </si>
  <si>
    <t xml:space="preserve">Постановление администрации ОГО от 22.09.2020 № 810 "Об установлении расходного обязательства по вопросам местного значения в сфере культуры" </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</si>
  <si>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</si>
  <si>
    <t>Создание условий для развития спортивных учреждений (МАУ "СШ")</t>
  </si>
  <si>
    <t>01.01.2021-31.12.2023</t>
  </si>
  <si>
    <t xml:space="preserve">Постановление администрации ОМР от 10.12.2019 №1175  "Об установлении расходного обязательства по вопросам местного значения в сфере молодежной политики" </t>
  </si>
  <si>
    <t xml:space="preserve"> 01.01.2021-бессрочно; 01.01.2021-31.12.2023;               01.01.2020-бессрочно;  01.01.2020-31.12.2022;</t>
  </si>
  <si>
    <t>Постановление администрации ОГО от 12.10.2020 № 899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2021 год и плановый период 2022 и 2023 годы"</t>
  </si>
  <si>
    <t xml:space="preserve">   в целом</t>
  </si>
  <si>
    <t xml:space="preserve"> 01.01.2021--31.12.2023</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</si>
  <si>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11.12.2019 № 1201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ОГО от 12.10.2020 № 901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2021 год и плановый период 2022 и 2023 годов"</t>
  </si>
  <si>
    <t>01.01.2021-бессрочно, 01.01.2020-бессрочно, 01.01.2021-31.12.2023</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</si>
  <si>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</si>
  <si>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01.01.2021-бессрочно, 01.01.2015- не ограничен</t>
  </si>
  <si>
    <t>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</si>
  <si>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01.10.2020-бессрочно, 01.01.2015- не ограничен</t>
  </si>
  <si>
    <t xml:space="preserve"> 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</si>
  <si>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01.10.2020-бессрочно; 01.01.2015- не ограничен</t>
  </si>
  <si>
    <t>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  Постановление администрации ОМР от 11.12.2019 № 1201 "Об утверждении Порядка определения нормативных затрат на оказание муниципальных услуг (выполнение работ) в отношении муниципальных образовательных учреждений и нормативных затрат на уплату налогов"; Постановление администрации ОГО от 12.10.2020 № 901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2021 год и плановый период 2022 и 2023 годов"</t>
  </si>
  <si>
    <t>Закон Пермского края от 23.12.2006 N 46-КЗ "О наделении органов местного самоуправления Пермского края отдельными государственными полномочиями в сфере образования"; Постановление Правительства Пермского края от 21.03.2014 N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</si>
  <si>
    <t>09.01.2007-не установлен; 11.04.2014-не установлен, 01.01.2021-бессрочно</t>
  </si>
  <si>
    <t xml:space="preserve">Постановление администрации ОГО от 12.10.2020 № 902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 </t>
  </si>
  <si>
    <t>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</si>
  <si>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01.10.2020-бессрочно, 01.01.2015-не ограничен</t>
  </si>
  <si>
    <t>Постановление администрации ОГО от 12.10.2020 № 902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t>
  </si>
  <si>
    <t>01.01.2021-бессрочно,  01.01.2015- не ограничен</t>
  </si>
  <si>
    <t>Постановление администрации ОМР от 07.12.2017 № 613 "Об утверждении Порядка определения нормативных затрат на оказание муниципальных услуг по реализации дополнительных общеразвивающих программ и нормативных затрат на уплату налогов"; Постановление администрации ОГО от 12.10.2020 № 902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ОГО от 12.10.2020 № 901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2021 год и плановый период 2022 и 2023 годов"</t>
  </si>
  <si>
    <t>01.01.2018-бессрочно, 01.01.2021-бессрочно,  01.01.2021-31.12.2023</t>
  </si>
  <si>
    <t>01.01.2021-бессрочно,  01.01.2015- не ограничен,</t>
  </si>
  <si>
    <t>Постановление администрации ОМР от 07.12.2017 № 614 "Об утверждении Порядка определения нормативных затрат на оказание муниципальной услуги "Реализация дополнительных профессиональных программ повышения квалификации" и нормативных затрат на уплату налогов", Постановление администрации ОГО от 12.10.2020 № 901 "Об утверждении размеров нормативных затрат на оказание муниципальных услуг (выполнение работ) и затрат на уплату налогов муниципальными бюджетными и автономными учреждениями в сфере образования на 2021 год и плановый период 2022 и 2023 годов"; 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</si>
  <si>
    <t>01.01.2018-бессрочно, 01.01.2021-31.12.2023, 01.01.2021-бессрочно</t>
  </si>
  <si>
    <t>01.01.2021-бессрочно, 01.01.2018-бессрочно</t>
  </si>
  <si>
    <t>01.10.2020-бессрочно, 01.01.2018-бессрочно</t>
  </si>
  <si>
    <t xml:space="preserve">Постановление администрации ОГО от 22.09.2020 № 810 "Об установлении расходного обязательства по вопросам местного значения в сфере культуры";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</si>
  <si>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п.2.1., в целом                               п.1</t>
  </si>
  <si>
    <t>01.01.2021-бессрочно, 01.01.2018-бессрочно 01.01.2019-31.12.2021</t>
  </si>
  <si>
    <t xml:space="preserve">п.2.2.;                                    п.1;                            </t>
  </si>
  <si>
    <t>01.01.2021-бессрочно;            01.01.2020-бессрочно;                      01.01.2021--31.12.2023</t>
  </si>
  <si>
    <t>п.2.2.; п.1</t>
  </si>
  <si>
    <t>01.01.2021-бессрочно; 01.01.2020-бессрочно</t>
  </si>
  <si>
    <t xml:space="preserve"> п.2.3.                         в целом                                 в целом                               п.1; п.2.4;                            </t>
  </si>
  <si>
    <t>п 1.1;   п.2.3.</t>
  </si>
  <si>
    <t>26.09.2019- бессрочно; 01.01.2021-бессрочно</t>
  </si>
  <si>
    <t>Исполнители: Бочкарева Е.П., Юкова О.А., Шеина Е.И.</t>
  </si>
  <si>
    <t>Постановление администрации ОГО от 12.10.2020 №893 "Об установлении расходного обязательства по развитию и поддержке общественных инициатив на территроии ОГО"</t>
  </si>
  <si>
    <t>Постановление главы ОМР № 50 от 06.04.2020 "Об утверждении Положения о порядке использования бюджетных ассигнований резервного фонда администрации Осинского городского округа"</t>
  </si>
  <si>
    <t xml:space="preserve">Решение Думы ОГО от 28.08.2020 № 205 "Об утверждении Положения о пенсии за выслугу лет лицам, замещавшим муниципальные должности в органах местного самоуправления Осинского муниципального района, поселениях Осинского муниципального района, в Осинском городском округе на постоянной основе". Решение Думы ОГО от 28.08.2020 № 206 "Об утверждении Положения о пенсии за выслугу лет лицам, замещавшим должности муниципальной службы в органах местного самоуправления Осинского муниципального района, поселениях Осинского муниципального района, в Осинском городском округе".                              </t>
  </si>
  <si>
    <t>п.7; п. 8</t>
  </si>
  <si>
    <t>11.03.2020-бессрочно; 11.03.2020-бессрочно;</t>
  </si>
  <si>
    <t>11.03.2020- бессрочно</t>
  </si>
  <si>
    <t>11.03.2020 бессрочно</t>
  </si>
  <si>
    <t xml:space="preserve"> Постановление администрации ОГО от 30.12.2019 №1298 "Об утверждении положения об оплате труда работников муниципального казенного учреждения "Гражданская защита". </t>
  </si>
  <si>
    <t xml:space="preserve">п. 7.                             </t>
  </si>
  <si>
    <t xml:space="preserve">01.01.2020-бессрочно </t>
  </si>
  <si>
    <r>
      <t xml:space="preserve">Обеспечение работников бюджетных учреждений </t>
    </r>
    <r>
      <rPr>
        <sz val="11"/>
        <color indexed="36"/>
        <rFont val="Times New Roman"/>
        <family val="1"/>
      </rPr>
      <t>Осинского городского округа</t>
    </r>
    <r>
      <rPr>
        <sz val="11"/>
        <rFont val="Times New Roman"/>
        <family val="1"/>
      </rPr>
      <t xml:space="preserve"> путевками на санаторно-курортное лечение</t>
    </r>
  </si>
  <si>
    <r>
      <t xml:space="preserve">04.09.2019-бессрочно;   </t>
    </r>
    <r>
      <rPr>
        <sz val="11"/>
        <color indexed="36"/>
        <rFont val="Times New Roman"/>
        <family val="1"/>
      </rPr>
      <t>01.10.2020-бессрочно</t>
    </r>
  </si>
  <si>
    <r>
      <t xml:space="preserve">п.1.1; </t>
    </r>
    <r>
      <rPr>
        <sz val="11"/>
        <color indexed="36"/>
        <rFont val="Times New Roman"/>
        <family val="1"/>
      </rPr>
      <t>раздел 3</t>
    </r>
  </si>
  <si>
    <t>раздел 3;  п.1.1</t>
  </si>
  <si>
    <t>01.10.2020 - бессрочно;  04.06.19-бессрочно</t>
  </si>
  <si>
    <t>раздел 3;                     п.4.4</t>
  </si>
  <si>
    <t xml:space="preserve">Решение Думы ОГО от 25.10.2019 № 36 "О денежном содержании муниципальных служащих органов местного самоуправления Осинского городского округа" (ред. №129 от 27.03.2020г)    </t>
  </si>
  <si>
    <t>Решение Думы ОГО от 25.10.2019 № 36 "О денежном содержании муниципальных служащих органов местного самоуправления Осинского городского округа"  (ред.№129 от 27.03.2020г)</t>
  </si>
  <si>
    <r>
      <t xml:space="preserve">Постановление администрации ОГО от 14.05.2020 № 179 "Об организации отдыха и оздоровления детей, включая мероприятия по обеспечению безопасности их жизни и здоровья, в Осинском городском округе ";  </t>
    </r>
    <r>
      <rPr>
        <sz val="10"/>
        <rFont val="Times New Roman"/>
        <family val="1"/>
      </rPr>
      <t>Постановление администрации ОМР от 21.04.2016 № 151 "Об установлении размера родительской платы и льгот по оплате за пребывание детей в лагерях отдыха различного типа Осинского муниципального района"; 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r>
  </si>
  <si>
    <r>
      <rPr>
        <sz val="11"/>
        <color indexed="36"/>
        <rFont val="Times New Roman"/>
        <family val="1"/>
      </rPr>
      <t>14.05.2020 - бессрочн</t>
    </r>
    <r>
      <rPr>
        <sz val="11"/>
        <rFont val="Times New Roman"/>
        <family val="1"/>
      </rPr>
      <t>о; 21.04.2016-бессрочно, 01.01.2021-бессрочно</t>
    </r>
  </si>
  <si>
    <t>в целом; в целом; п.1</t>
  </si>
  <si>
    <t>3200</t>
  </si>
  <si>
    <t>за счет субвенций, предоставленных из бюджета субъекта Российской Федерации, всего</t>
  </si>
  <si>
    <t>3201</t>
  </si>
  <si>
    <t>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</si>
  <si>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Администрирование государственных полномочий по организации мероприятий при осуществлении деятельности по обращению с животными без владельцев</t>
  </si>
  <si>
    <t>050102У100</t>
  </si>
  <si>
    <t>23.06.2016-бессрочно</t>
  </si>
  <si>
    <t>Постановление администрации ОГО от 23.06.2020 №353 "Об утверждении Порядка предоставления и расходования субсидий из бюджета Осинского городского округа на выплату материального стимулирования народным дружиникам за участие в мероприятиях по охране общественного порядка". Постановление ППК от 18.10.2017 № 870-п "Об утверждении порядка предоставления и расходования субсидий из бюджета ПК бюджетам городских (сельских) поселений и городских округов ПК на выплату материального стимулирования народным дружиникам за участие в мероприятиях по охране общественного порядка"</t>
  </si>
  <si>
    <t>в целом;                  в целом</t>
  </si>
  <si>
    <t>01.01.2020- бессрочно;  24.10.2017-бессрочно</t>
  </si>
  <si>
    <t>3202</t>
  </si>
  <si>
    <t xml:space="preserve">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 </t>
  </si>
  <si>
    <t>2000000000</t>
  </si>
  <si>
    <t>Обеспечение деятельности органов местного самоуправления в рамках непрограммных направлений</t>
  </si>
  <si>
    <t>200002Ц320</t>
  </si>
  <si>
    <t>Обслуживание лицевых счетов органов государственной власти Пермского края, государственных краевых учреждений органами местного самоуправления Пермского края</t>
  </si>
  <si>
    <t>ст.6</t>
  </si>
  <si>
    <t>01.01.2006-бессрочно</t>
  </si>
  <si>
    <t>за счет субвенций, предоставленных из федерального бюджета, всего</t>
  </si>
  <si>
    <t>3100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</si>
  <si>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</si>
  <si>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3102</t>
  </si>
  <si>
    <t>на государственную регистрацию актов гражданского состояния</t>
  </si>
  <si>
    <t>3103</t>
  </si>
  <si>
    <t xml:space="preserve">по составлению (изменению) списков кандидатов в присяжные заседатели </t>
  </si>
  <si>
    <t>Основное мероприятие "Реализация полномочий в сфере развития муниципальной службы"</t>
  </si>
  <si>
    <t>0320100000</t>
  </si>
  <si>
    <t>0320159300</t>
  </si>
  <si>
    <t>Государственная регистрация актов гражданского состояния</t>
  </si>
  <si>
    <t>31.03.2007-бессрочно</t>
  </si>
  <si>
    <t>статья 6</t>
  </si>
  <si>
    <t>0320151200</t>
  </si>
  <si>
    <t>Осуществление полномочий по составлению (изменению, дополнению) списков кандидатов в присяжные заседатели федеральных судов общей юрисдикции в РФ</t>
  </si>
  <si>
    <t>0105</t>
  </si>
  <si>
    <t>Постановление Правительства РФ от 23.05.2005 N 320 (в ред. от  28.08.2019 г №1105 )"Об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РФ"</t>
  </si>
  <si>
    <t>23.05.2005- бессрочно</t>
  </si>
  <si>
    <t>3239</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</si>
  <si>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</si>
  <si>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032012С050</t>
  </si>
  <si>
    <t>Образование комиссий по делам несовершеннолетних и защите их прав и организациях их деятельности</t>
  </si>
  <si>
    <t>01.01.2017- бессрочно</t>
  </si>
  <si>
    <t>Основное мероприятие " Повышение уровня защищенности граждан и территории Осинского городского округа"</t>
  </si>
  <si>
    <t>050102П040</t>
  </si>
  <si>
    <t>Составление протоколов об административных правонарушениях</t>
  </si>
  <si>
    <t>Осуществление полномочий по созданию и организации деятельности административных комиссий</t>
  </si>
  <si>
    <t>050102П060</t>
  </si>
  <si>
    <t>01.01.2011-бессрочно</t>
  </si>
  <si>
    <t>статья 5;                 в целом</t>
  </si>
  <si>
    <t>01.01.2016-бессрочно; 20.06.2016-бессрочно</t>
  </si>
  <si>
    <t>3254</t>
  </si>
  <si>
    <t xml:space="preserve">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t>
  </si>
  <si>
    <t>Организация мероприятий при осуществлении деятельности по обращению с животными без владельцев</t>
  </si>
  <si>
    <t>050102У090</t>
  </si>
  <si>
    <t>Постановление ППК от 22.06.2016 N 384-п (в ред. от 22.04.2020 г №244-П) "Об утверждении Порядка предоставления и расходования субвенций из бюджета ПК бюджетам городских (сельских) поселений и ГО ПК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</si>
  <si>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3293</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</si>
  <si>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РФ</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</si>
  <si>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</si>
  <si>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032012К080</t>
  </si>
  <si>
    <t>статья 4;                   в целом</t>
  </si>
  <si>
    <t>24.07.2007- бессрочно; 27.05.2016- бессрочно;</t>
  </si>
  <si>
    <r>
      <t xml:space="preserve">Постановление администрации Осинского городского округа от 15.06.2020 № 319 "Об утверждении Порядка обеспечения работников муниципальных учреждений Осинского городского округа путевками на санаторно-курортное лечение и оздоровление, Положения о комиссии по распределению путевок на санаторно-курортное лечение и оздоровление работников муниципальных учреждений Осинского городского округа" (ред.15.09.2020 № 761); </t>
    </r>
    <r>
      <rPr>
        <sz val="10"/>
        <color indexed="36"/>
        <rFont val="Times New Roman"/>
        <family val="1"/>
      </rPr>
      <t xml:space="preserve">Закон Пермского края от 04.09.2017 г. № 121-ПК (ред.от 13.12.2019) "Об обеспечении работников государственных и муниципальных учреждений Пермского края путевками на санаторно-курортное лечение и оздоровление" </t>
    </r>
  </si>
  <si>
    <t>в целом; в целом</t>
  </si>
  <si>
    <r>
      <t>с момента опубликования - бессрочно;</t>
    </r>
    <r>
      <rPr>
        <sz val="11"/>
        <color indexed="36"/>
        <rFont val="Times New Roman"/>
        <family val="1"/>
      </rPr>
      <t xml:space="preserve"> 01.01.2018-31.12.2022</t>
    </r>
  </si>
  <si>
    <t xml:space="preserve">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</si>
  <si>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 xml:space="preserve">п.5, 6 </t>
  </si>
  <si>
    <t xml:space="preserve">01.01.2021-бессрочно, </t>
  </si>
  <si>
    <t>п.1.1; п.3, 4</t>
  </si>
  <si>
    <t xml:space="preserve">Постановление ППК от 21.12.2018 №849-п "О распределении субсидий из бюджета Пермского края бюджетам муниципальных образований Пермского края на софинансирование мероприятий по устройству спортивных площадок и оснащению объектов спортивным оборудованием и инвентарем для занятий физической культурой и спортом в 2019-2021 годах";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</si>
  <si>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в целом; п.3, 4</t>
  </si>
  <si>
    <t>01.01.2019-31.12.2021; 01.01.2021-бессрочно</t>
  </si>
  <si>
    <t>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12.10.2020 № 898 "Об утверждении размеров нормативных затрат на оказание муниципальных услуг (выполнение работ), затрат на уплату налогов муниципальными бюджетными и автономными учреждениями спорта на 2021 год и плановый период 2022 и 2023 годов;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t>
  </si>
  <si>
    <t>в целом;в целом;в целом; п.2</t>
  </si>
  <si>
    <t>01.01.2020-31.12.2022;  01.01.2020- бессрочно; 01.01.2021-31.12.2023; 01.01.2021-бессрочно</t>
  </si>
  <si>
    <t xml:space="preserve"> в целом; п.2.3; п.1</t>
  </si>
  <si>
    <t>01.01.2020-31.12.2022 01.01.2020- бессрочно; 01.01.2021-бессрочно</t>
  </si>
  <si>
    <t xml:space="preserve"> в целом; п.2.3 ; п.1</t>
  </si>
  <si>
    <t>Постановление администрации ОГО от 12.10.2020 № 898 "Об утверждении размеров нормативных затрат на оказание муниципальных услуг (выполнение работ), затрат на уплату налогов муниципальными бюджетными и автономными учреждениями спорта на 2021 год и плановый период 2022 и 2023 годов;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t>
  </si>
  <si>
    <t>в целом;   п.2</t>
  </si>
  <si>
    <t>01.01.2021-31.12.2023; 01.01.2021-бессрочно</t>
  </si>
  <si>
    <t>Постановление администрации ОМР от 30.01.2013 № 63 "Об утверждении Порядка назначения и осуществления выплаты родителям (законным представителям) учащихся за проезд к месту учебы и обратно";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 Постановление администрации ОГО от 12.10.2020 № 904 "Об установлении расходного обязательства по вопросам местного значения в области общего образования и кадровой политики"</t>
  </si>
  <si>
    <t>п.2, п.4.4; в целом</t>
  </si>
  <si>
    <t xml:space="preserve">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Постановление ППК от 15.04.2015 №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t>
  </si>
  <si>
    <t>01.01.2013-бессрочно; 01.01.2015-не ограничен; 01.01.2021-бессрочно</t>
  </si>
  <si>
    <t>Оказание информационных услуг по справочно- правовой системе органов местного самоуправления</t>
  </si>
  <si>
    <t>Постановление администрации ОМР от 19.11.2019 № 1064 (ред. от 10.11.2020 №1008)"Об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</si>
  <si>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Постановление администрации ОМР от 19.11.2019 № 1064 (ред. от 10.11.2020 №1008)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</si>
  <si>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</si>
  <si>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0410153030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</si>
  <si>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</si>
  <si>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04101L3040</t>
  </si>
  <si>
    <t xml:space="preserve">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 </t>
  </si>
  <si>
    <t>3241</t>
  </si>
  <si>
    <t>Основное мероприятие "Создание в системе образования возможностей, обеспечивающих удовлетворение потребности населения в качественных услугах дошкольного, начального общего, основного общего, среднего общего образования"</t>
  </si>
  <si>
    <t>0410100000</t>
  </si>
  <si>
    <t>041012С140</t>
  </si>
  <si>
    <t>Мероприятия по организации оздоровления и отдыха детей</t>
  </si>
  <si>
    <t xml:space="preserve">Закон Пермского края от 02.04.2010 № 607 "О передаче органам местного самоуправления отдельных государственных полномочий по организации оздоровления и отдыха детей"; Постановление ППК от 29.03.2010 № 129-п "О субвенциях из регионального фонда компенсаций на выполнение государственных полномочий по организации оздоровления и отдыха детей" </t>
  </si>
  <si>
    <t>ст.7; в целом</t>
  </si>
  <si>
    <t>19.04.2010-не установлен; 29.03.2010-не установлен</t>
  </si>
  <si>
    <t>3237</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</si>
  <si>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</si>
  <si>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Единая субвенция на выполнение отдельных государственных полномочий органов государственной власти в сфере образования (компенсация родительской платы)</t>
  </si>
  <si>
    <t>Закон ПК от 28.12.2007 № 172-ПК "О наделении органов местного самоуправления ПК государственными полномочиями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Постановление ППК от 30.05.2018 N 294-п "Об утверждении Порядка предоставления и расходования субвенций из бюджета Пермского края бюджетам муниципальных районов и городских округов ПК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Постановление администрации ОМР от 27 февраля 2020 г. N 196 "Об утверждении Порядка предоставления и расходования субвенций из бюджета ПК на реализацию государственных полномочий ПК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ОГО"; Постановление администрации ОМР от 27.02.2020 № 195 "Об утверждении Порядка предоставления и расходования субвенций из бюджета Пермского края на выполнение отдельных государственных полномочий в сфере образования"</t>
  </si>
  <si>
    <t>в целом; п.2, п.2</t>
  </si>
  <si>
    <t xml:space="preserve"> 30.05.2018-не установлен, 27.02.2020-не установлен, 27.02.2020-не установлен</t>
  </si>
  <si>
    <t>1004</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</si>
  <si>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</si>
  <si>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3236</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</si>
  <si>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</si>
  <si>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041012С170</t>
  </si>
  <si>
    <t>Закон Пермского края от 01.06.2010 № 628-ПК "О социальной поддержке педагогических работников образовательных учреждений, работающих и проживающих в сельской местности и поселках городского типа (рабочих поселках), по оплате жилого помещения и коммунальных услуг"; Постановление ППК от 08.06.2010 №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t>
  </si>
  <si>
    <t>ст.3; в целом</t>
  </si>
  <si>
    <t>18.06.2010 - не установлен; 26.06.2010 - не установлен</t>
  </si>
  <si>
    <t>Единая субвенция на выполнение отдельных государственных полномочий органов государственной власти в сфере образования (поддержка учащимся из многодетных малоимущих семей)</t>
  </si>
  <si>
    <t>041012Н020</t>
  </si>
  <si>
    <t>Обеспечение жилыми помещениями реабилитированных лиц, имеющих инвалидность или являющихся пенсионерами, и проживающих совместно членов их семей</t>
  </si>
  <si>
    <t>210002C190</t>
  </si>
  <si>
    <t>Постановление ППК от 21.11.2012 № 1324-п «Об утверждении Порядка предоставления субсидий (единовременных денежных выплат) на приобретение (строительство) жилого помещения реабилитированным лицам, имеющим инвалидность или являющимся пенсионерами, и проживающим совместно членам их семей и Порядка предоставления и расходования субвенций из регионального фонда компенсаций на осуществление отдельных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</si>
  <si>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21.11.2012 - бессрочно</t>
  </si>
  <si>
    <t>2544</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</si>
  <si>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</si>
  <si>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Муниципальная программа "Развитие градостроительной деятельности Осинского городского округа"</t>
  </si>
  <si>
    <t>Основное мероприятие "Создание условий для эффективного управления территорией Осинского городского округа"</t>
  </si>
  <si>
    <t>Подготовка генеральных планов, правил землепользования и застройки муниципальных образований Пермского края</t>
  </si>
  <si>
    <t>Постановление администрации ОГО от 12.10.2020 № 894 "Об утверждении расходного обязательства по по развитию транспортной системы Осинского городского округа"</t>
  </si>
  <si>
    <t xml:space="preserve">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(ред. от 10.11.2020 №1008) </t>
  </si>
  <si>
    <t xml:space="preserve">Постановление администрации ОМР от 06.08.2012 № 390 "О системе подготовки населения в области гражданской обороны,защиты населенияи территорий от чрезвычайных ситуаций природного и техногенного характера на территории ОМР"; Постановление администрации ОМР от 19.11.2019 № 1064 (ред. от 10.11.2020 №1008)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администрации ОМР от 09.11.2017 № 556 "Об утверждении нормативных затрат на мероприятия, предусмотренные муниципальными программами ОМР" </t>
  </si>
  <si>
    <t>Постановление администрации ОМР от 19.11.2019 № 1064 (ред. от 10.11.2020 №1008)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Правительства ПК от 31.05.2019 № 374-п "Об утверждении Порядка предоставления и расходования субсидий из бюджета Пермского края бюджетам муниципальных районов, муниципальных и городских округов Пермского края на приведение в нормативное состояние муниципальных помещений, приобретение и установку модульных конструкций, используемых в целях профилактики правонарушений и обеспечения общественной безопасности"</t>
  </si>
  <si>
    <r>
      <t xml:space="preserve">Постановление ППК от 15.04.2015 № 206-п "Опредоставлении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30.09.2020 г №741-п);  </t>
    </r>
    <r>
      <rPr>
        <sz val="10"/>
        <color indexed="36"/>
        <rFont val="Times New Roman"/>
        <family val="1"/>
      </rPr>
      <t>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t>
    </r>
  </si>
  <si>
    <t xml:space="preserve">Постановление администрации ОГО от 12.10.2020 № 902 "Об установлении расходного обязательства по вопросам местного значения в области дополнительного образования и воспитания детей";  Постановление администрации ОМР от 27.11.2014 № 1090 "Об утверждении Порядка формирования муниципального задания на оказание муниципальных услуг (выполнение работ) и его финансового обеспечения, Порядка определения объема и условий предоставления субсидий муниципальным бюджетным и автономным учреждениям на иные цели" </t>
  </si>
  <si>
    <t xml:space="preserve">Постановление администрации ОГО от 22.09.2020 № 810 "Об установлении расходного обязательства по вопросам местного значения в сфере культуры";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</si>
  <si>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 xml:space="preserve">Постановление администрации ОГО от 22.09.2020 № 810 "Об установлении расходного обязательства по вопросам местного значения в сфере культуры"; Постановление администрации ОГО от 12.10.2020 № 899 "Об утверждении размеров нормативных затрат на оказание муниципальных услуг (выполнение работ). затрат на уплату налогов муниципальными бюджетными учреждениями культуры на 2021 год и плановый период 2022 и 2023 годы"; Постановление администрации ОМР от 01.11.2019 №1014 "Об утверждении Порядка определения нормативных затрат,  на оказание муниципальных услуг (выполнение работ) в сфере культуры,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t>
  </si>
  <si>
    <t xml:space="preserve">Постановление ППК от 21.11.2018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16.10.2020г №764-п); Постановление администрации ОГО от 22.09.2020 № 810 "Об установлении расходного обязательства по вопросам местного значения в сфере культуры" </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</si>
  <si>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</si>
  <si>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 xml:space="preserve">Постановление администрации ОМР от 01.11.2019 №1015 "Об утверждении Порядка определения нормативных затрат,  на оказание муниципальных услуг (выполнение работ) в сфере физической культуры и спорта, применяемых при расчете объема субсидии на финансовое обеспечение выполнения муниципального задания на оказание муниципальных услуг (выполнение работ) муниципальными учреждениями Осинского городского округа"; Постановление администрации ОМР от 20.09.2019 №833 "Об утверждении Положения о формировании муниципального задания на оказание муниципальных услуг (выполнение работ) в отношении муниципальных учреждений и финансовом обеспечении выполнения муниципального задания";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</si>
  <si>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 xml:space="preserve">Постановление ППК от 21.11.2018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16.10.2020г №764-п); Постановление администрации ОГО от 12.10.2020 № 900  "Об установлении расходного обязательства по вопросам местного значения в сфере физической культуры и спорта" </t>
  </si>
  <si>
    <t>Постановление Администрации ОГО от 30.12.2019 №1298 " Об утверждении положения об оплате труда работников муниципального казенного учреждения "Гражданская защита"; 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</si>
  <si>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Решение ЗС ОМР от 27.03.2008 № 375 "О возмещении командировочных расходов за счет средств бюджета ОМР" (в ред. №416 от 25.12.2014)</t>
  </si>
  <si>
    <t>Решение Думы ОГО от 25.10.2019 № 36 "О денежном содержании муниципальных служащих органов местного самоуправления Осинского городского округа" (ред. от 27.03.2020 №129)</t>
  </si>
  <si>
    <t>Решение ЗС ОМР от 27.03.2008 № 375 "О возмещении командировочных расходов за счет средств бюджета ОМР" (в ред. от 25.12.2014 №416)</t>
  </si>
  <si>
    <t xml:space="preserve">Решение Думы ОГО от 25.10.2019 № 36 "О денежном содержании муниципальных служащих органов местного самоуправления Осинского городского округа" (ред.от 27.03.2020 №129) </t>
  </si>
  <si>
    <t xml:space="preserve">Закон Пермского края от 12.03.2007 № 18-ПК "О наделении органов местного самоуправления Пермского края полномочиями на государственную регистрацию актов гражданского состояния"  (в ред. от 13.12.2019 г №482-ПК) </t>
  </si>
  <si>
    <t xml:space="preserve">Постановление ППК от 22.06.2016 N 384-п "Об утверждении Порядка предоставления и расходования субвенций из бюджета ПК бюджетам городских (сельских) поселений и ГО ПК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ред. от 22.04.2020 № 244-п) </t>
  </si>
  <si>
    <t xml:space="preserve">Закон Пермского края от 29.12.2005 №2768-620 "О передаче органам местного самоуправления отдельных государственных полномочий по обслуживанию лиценвых счетов органов государственной власти Пермского края, государственных краевых учреждений" (в ред. от 04.04.2017 №75-ПК) </t>
  </si>
  <si>
    <t xml:space="preserve">Закон Пермского края от 19.12.2006 № 44-КЗ "О наделении органов местного самоуправления муниципальных районов и городских округов государственными полномочиями по образованию комисий по делам несовершеннолетних и защите их прав и организации их деятельности" (в ред. от 10.09.2020 №555-ПК) </t>
  </si>
  <si>
    <t>Закон Пермского края от 30.08.2010 № 668-ПК "О наделении органов местного самоуправления Пермского края государственными полномочиями по составлению протоколов об административных правонарушениях" (в ред. от 10.09.2020 № 553-ПК)</t>
  </si>
  <si>
    <t xml:space="preserve">Закон Пермского края от 01.12.2015 N 576-ПК "О наделении органов местного самоуправления государственными полномочиями Пермского края по созданию и организации деятельности административных комиссий" (в ред. от 05.11.2019 №461-ПК) ; Постановление ППК от 20 июня 2016 № 378-п "Об утверждении порядка предоставления и  расходования средств, переданных из бюджета ПК органам местного самоуправления на осуществление государственных полномочий ПК по созданию и организации деятельности административных комиссий" (в ред. от 11.10.2017 № 831-п) </t>
  </si>
  <si>
    <t xml:space="preserve">Закон Пермского края от 09.07.2007 №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 (в ред. 14.12.2018 № 307-ПК); Постановление ППК от 27.05.2016 N 326-п "Об утверждении порядка предоставления, расходования и возврата субвенций, передаваемых из бюджета ПК бюджетам муниципальных районов и городских округов ПК на осуществление государственных полномочий по хранению, комплектованию, учету и использованию архивных документов государственной части документов архивного фонда ПК" (в ред.от 29.11.2018 №739-п) </t>
  </si>
  <si>
    <t>Единая субвенция на выполнение отдельных государственных полномочий органов государственной власти в сфере образования</t>
  </si>
  <si>
    <t>Поддержка образования для детей с ограниченными возможностями здоровья</t>
  </si>
  <si>
    <t>043Е151870</t>
  </si>
  <si>
    <t>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</si>
  <si>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2100051760</t>
  </si>
  <si>
    <t>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</si>
  <si>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24.03.2007-не установлен</t>
  </si>
  <si>
    <t>Постановление ППК от 02.03.2007 №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 (в ред. от 04.07.2016 г №439-п)</t>
  </si>
  <si>
    <t xml:space="preserve">Постановление администрации ОГО от 12.10.2020 № 893 "Об установлении расходного обязательства по развитию и поддержке общественных инициатив на территории ОГО" </t>
  </si>
  <si>
    <t xml:space="preserve"> Постановление администрации ОМР от 19.11.2019 № 1064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t>
  </si>
  <si>
    <t xml:space="preserve">             п.3</t>
  </si>
  <si>
    <t xml:space="preserve"> 01.01.2020-бессрочно</t>
  </si>
  <si>
    <t xml:space="preserve">Постановление администрации ОГО от 30.09.2020 № 843 "Об установлении расходного обязательства по вопросам местного значения в области приведения образовательных организаций Осинского городского округа в нормативное состояние";  </t>
  </si>
  <si>
    <t>раздел 3;</t>
  </si>
  <si>
    <t xml:space="preserve">01.10.2020-бессрочно, </t>
  </si>
  <si>
    <t xml:space="preserve">Постановление администрации ОМР от 10.12.2019 № 1171 "Об установлении  расходного обязательства по обеспечению деятельности органов местного самоуправления ОМР"; </t>
  </si>
  <si>
    <t xml:space="preserve">п.2;                           </t>
  </si>
  <si>
    <t xml:space="preserve"> Постановление администрации ОГО от 30.09.2020 № 848 "Об утверждении Положения о системе оплаты труда работников муниципального казенного учреждения "Осинский центр бухгалтерского учета". Постановление администрации ОГО от 08.06.2020 г №300 "Об утверждении Правил определения нормативных затрат на обеспечение функций органов местного самоуправления ОГО, их отраслевых органов и подведомственных указанным органам казенных учреждений"</t>
  </si>
  <si>
    <t>п.5;                         в целом</t>
  </si>
  <si>
    <t>01.01.2021-бессрочно 08.06.2020-бессрочно</t>
  </si>
  <si>
    <t>Постановление администрации ОГО от 30.06.2020 № 382 "Об утверждении Положения о системе оплаты труда работников муниципального казенного учреждения"Транспортник". Постановление администрации ОГО от 08.06.2020 г №300 "Об утверждении Правил определения нормативных затрат на обеспечение функций органов местного самоуправления ОГО, их отраслевых органов и подведомственных указанным органам казенных учреждений"</t>
  </si>
  <si>
    <t>30.06.2020-бессрочно 08.06.2020-бессрочно</t>
  </si>
  <si>
    <t>п.7                            п.3;                         в целом</t>
  </si>
  <si>
    <t>01.01.2020-бессрочно  01.01.2020-бессрочно 08.06.2020-бессрочно</t>
  </si>
  <si>
    <t>Постановление Администрации ОГО от 30.12.2019 №1298 " Об утверждении положения об оплате труда работников муниципального казенного учреждения "Гражданская защита"; Постановление администрации ОМР от 19.11.2019 № 1064 (ред. от 10.11.2020 №1008) "Об установлении расходного обязательства по вопросам местного значения в области обеспечения безопасности жизнедеятельности населения и территории Осинского городского округа"; Постановление администрации ОГО от 08.06.2020 г №300 "Об утверждении Правил определения нормативных затрат на обеспечение функций органов местного самоуправления ОГО, их отраслевых органов и подведомственных указанным органам казенных учреждений"</t>
  </si>
  <si>
    <t>12001SЖ420</t>
  </si>
  <si>
    <t>в целом; п.3</t>
  </si>
  <si>
    <t>Проведение технического аудита состояния очистных сооружений и сетей водоотведения</t>
  </si>
  <si>
    <t>Поддержка муниципальных программ формирования современной городской среды (расходы, не софинансируемые из федерального бюджета), благоустройство общественных территорий</t>
  </si>
  <si>
    <t>14001SЖ092</t>
  </si>
  <si>
    <t>Разработка и подготовка проектно-сметной документации по строительству и реконструкции (модернизации) очистных сооружений</t>
  </si>
  <si>
    <t>3228</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</si>
  <si>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</si>
  <si>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Содержание жилых помещений специализированного жилищного фонда для детей-сирот, оставшихся без попечения родителей, лиц из их числа</t>
  </si>
  <si>
    <t>УРЭиИЗО</t>
  </si>
  <si>
    <t>101012С070</t>
  </si>
  <si>
    <t>п.1; в целом</t>
  </si>
  <si>
    <t>29.12.2017-бессрочно; 01.01.2018 - бессрочно</t>
  </si>
  <si>
    <t>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</si>
  <si>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101012С080</t>
  </si>
  <si>
    <t>Организация осуществления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</si>
  <si>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200002С090</t>
  </si>
  <si>
    <t>3260</t>
  </si>
  <si>
    <t>на установление подлежащих государственному регулированию цен (тарифов) на товары (услуги) в соответствии с законодательством РФ</t>
  </si>
  <si>
    <t>Обеспечение деятельности органов местного самоуправления Осинского городского округа в рамках непрограммных направлений</t>
  </si>
  <si>
    <t>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t>
  </si>
  <si>
    <t>200002Т060</t>
  </si>
  <si>
    <t>ст.7;                         в целом</t>
  </si>
  <si>
    <t>03.11.2006- бессрочно 28.08.2014-бессрочно</t>
  </si>
  <si>
    <t>Администрирование отдельных государственных полномочий по поддержке сельскохозяйственного производства</t>
  </si>
  <si>
    <t>200002У110</t>
  </si>
  <si>
    <t xml:space="preserve"> в целом</t>
  </si>
  <si>
    <t>28.06.2013 - бессрочно; 28.07.2013 - бессрочно</t>
  </si>
  <si>
    <t>Муниципальная адресная программа "Расселение граждан из многоквартирных домов, признанных аварийными до 1 января 2017г., на территории Осинского городского округа"</t>
  </si>
  <si>
    <t>1500000000</t>
  </si>
  <si>
    <t xml:space="preserve">Обеспечение устойчивого сокращения непригодного для проживания жилого фонда </t>
  </si>
  <si>
    <t>150F367483</t>
  </si>
  <si>
    <t>Реализация мероприятий по обеспечению устойчивого сокращения непригодного для проживания жилого фонда</t>
  </si>
  <si>
    <t>150F367484</t>
  </si>
  <si>
    <t>Постановление администрации ОМР от 02.12.2019 № 1153 "Об утверждении расходного обязательства по созданию безопасных и благоприятных условий проживания граждан"; Постановление ППК от 29.03.2019 № 227-п "Об утверждении региональной адресной программы по переселению граждан из аварийного жилищного фонда на территории Пермского края на 2019-2025 годы"</t>
  </si>
  <si>
    <t>п.3; п.5.3</t>
  </si>
  <si>
    <t>01.01.2020-бессрочно; 28.10.2019-31.12.2025</t>
  </si>
  <si>
    <t xml:space="preserve">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 </t>
  </si>
  <si>
    <t>21000SP040</t>
  </si>
  <si>
    <t>880</t>
  </si>
  <si>
    <t>раздел 4</t>
  </si>
  <si>
    <t xml:space="preserve">10.04.2015-бессрочно                    </t>
  </si>
  <si>
    <t>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30.09.2020 №741-п)</t>
  </si>
  <si>
    <t>Постановление администрации ОГО от 12.10.2020 № 897 "Об установлении расходного обязательства по реализации мероприятий, направленных на комплексное развитие сельских территорий"; Постановление ППК от 31.12.2019 N 1064-п "Об утверждении порядков предоставления государственной поддержки, направленной на комплексное развитие сельских территорий в Пермском крае" (ред. от 10.11.2020 №867-п)</t>
  </si>
  <si>
    <t xml:space="preserve">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t>
  </si>
  <si>
    <t xml:space="preserve">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16.10.2020 №764-п) </t>
  </si>
  <si>
    <t xml:space="preserve">Постановление администрации ОГО от 22.09.2020  № 814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(ред. от 19.10.2020 №928);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16.10.2020 №764-п) </t>
  </si>
  <si>
    <t>Постановление администрации ОГО от 12.10.2020 № 896 "Об установлении расходного обязательства по развитию инфраструктуры Осинского городского округа" (ред. от 23.11.2020 №1078)</t>
  </si>
  <si>
    <t xml:space="preserve">Постановление администрации ОГО от 12.10.2020 № 896 "Об установлении расходного обязательства по развитию инфраструктуры Осинского городского округа" (ред. от 23.11.2020 №1078); Приказ Министерства тарифного регулирования и энергетики Пермского края от 11.11.2019 № СЭД-46-05-05-16 "об утверждении корректировки инвестиционной программы МУП "Тепловые сети" в сфере теплоснабжения  на 2018-2022 гг." </t>
  </si>
  <si>
    <t xml:space="preserve">Постановление администрации ОГО от 12.10.2020 № 896 "Об установлении расходного обязательства по развитию инфраструктуры Осинского городского округа" (ред. от 23.11.2020 №1078); Постановление ППК от 10.04.2015 N 206-п "О предоставлении субсидий на реализацию муниципальных программ, инвестиционных проектов муниципальных образований Пермского края и приоритетных региональных проектов" (ред. от 30.09.2020 №741-п); Постановление ППК от 21.11.2018 N 718-п "Об утверждении Порядка предоставления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и методики расчета объема субсидий бюджетам преобразованных муниципальных образований из бюджета Пермского края на реализацию муниципальных программ (мероприятий в рамках муниципальных программ) по развитию преобразованных муниципальных образований" (ред. от 16.10.2020 №764-п) </t>
  </si>
  <si>
    <t>Постановление администрации ОГО от 22.09.2020  № 814 "Об установлении расходного обязательства по вопросам местного значения в сфере управления земельными ресурсами и имуществом Осинского городского округа" (ред. от 19.10.2020 №928)</t>
  </si>
  <si>
    <t>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31.12.2019 N 1064-п "Об утверждении порядков предоставления государственной поддержки, направленной на комплексное развитие сельских территорий в Пермском крае" (ред. от 20.08.2020 №608-п)</t>
  </si>
  <si>
    <t>01.01.2021-бессрочно; 10.05.2020-бессрочно</t>
  </si>
  <si>
    <t>Постановление администрации ОГО от 12.10.2020 № 895 "Об утверждении расходного обязательства по благоустройству территории Осинского городского округа" (ред. от 30.10.2020 №984); Постановление ППК от 30.04.2020 N 270-п "О внесении изменений в Постановление Правительства Пермского края от 3 октября 2013 г. N 1331-п "Об утверждении государственной программы Пермского края "Градостроительная и жилищная политика, создание условий для комфортной городской среды" и о признании утратившими силу отдельных постановлений Правительства Пермского края"</t>
  </si>
  <si>
    <t xml:space="preserve">Постановление администрации ОГо от 22.09.2020 № 813 "Об установлении расходного обязательства по вопросам местного значения в сфере предпринимательства и сельского хозяйства" (ред. от 12.10.2020 №906) </t>
  </si>
  <si>
    <t>Закон Пермского края от 07.06.2013 N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 (ред. от 09.02.2018 №184-ПК); Постановление ППК от 15.07.2013 N 904-п "Об утверждении Порядка предоставления и использования субвенций из бюджета Пермского края бюджетам муниципальных районов, городских округов Пермского края для осуществления отдельных государственных полномочий по поддержке сельскохозяйственного производства, Порядка предоставления субвенций на расходы, необходимые органам местного самоуправления Пермского края для администрирования отдельных государственных полномочий по поддержке сельскохозяйственного производства, Правил расходования субвенций для осуществления отдельных государственных полномочий по поддержке сельскохозяйственного производства" (ред. от 30.01.2020 №36-п)</t>
  </si>
  <si>
    <t>Постановление ППК от 12.07.2017 N 665-п "Об утверждении порядков по финансовому обеспечению и осуществлению органами местного самоуправления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(ред. от 13.12.2019 №919-п); Постановление администрации ОМР от 26.12.2017 № 653 "Об установлении расходного обязательства на реализацию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</si>
  <si>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Закон Пермского края от 17.10.2006 № 20-КЗ "О передаче органам местного самоуправления Пермского края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(ред. от 02.06.2016 №651-ПК); Постановление ППК от 28.08.2014 N 872-п "Об утверждении порядка предоставления и расходования средств бюджета ПК, передаваемых органам местного самоуправления поселений, городских округов, муниципальных районов ПК для осуществления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(ред. от 30.01.2020 №34-п)</t>
  </si>
  <si>
    <t>Постановление ППК от 20.05.2020 № 348-п "Об утверждении Порядка предоставления и расходования субсидий из бюджета Пермского края бюджетам муниципальных образований Пермского края, направленных на подготовку генеральных планов, правил землепользования и застройки городских округов, муниципальных округов Пермского края"; Постановление администрации ОМР от 05.12.2019 № 1155 "Об установлении расходного обязательства по развитию градостроительной деятельности Осинского городского округа"</t>
  </si>
  <si>
    <t>20.05.2020-бессрочно; 01.01.2020-бессрочно</t>
  </si>
  <si>
    <t>11201SЖ830</t>
  </si>
  <si>
    <t>11201SЖ840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</si>
</sst>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quot;р.&quot;"/>
    <numFmt numFmtId="181" formatCode="#,##0.0&quot;р.&quot;"/>
    <numFmt numFmtId="182" formatCode="0.00000"/>
    <numFmt numFmtId="183" formatCode="0.000"/>
    <numFmt numFmtId="184" formatCode="0.0000"/>
    <numFmt numFmtId="185" formatCode="#,##0.000"/>
    <numFmt numFmtId="186" formatCode="mmm/yyyy"/>
    <numFmt numFmtId="187" formatCode="#,##0.00000"/>
    <numFmt numFmtId="188" formatCode="#,##0.0000"/>
    <numFmt numFmtId="189" formatCode="#,##0.0_ ;\-#,##0.0\ "/>
    <numFmt numFmtId="190" formatCode="000000"/>
    <numFmt numFmtId="191" formatCode="#,##0.000000"/>
    <numFmt numFmtId="192" formatCode="#,##0.0000000"/>
    <numFmt numFmtId="193" formatCode="#,##0.00000000"/>
    <numFmt numFmtId="194" formatCode="#,##0.000000000"/>
    <numFmt numFmtId="195" formatCode="#,##0.0000000000"/>
    <numFmt numFmtId="196" formatCode="#,##0.000_р_."/>
  </numFmts>
  <fonts count="49">
    <font>
      <sz val="10"/>
      <name val="Arial Cyr"/>
      <family val="0"/>
    </font>
    <font>
      <sz val="11"/>
      <color indexed="8"/>
      <name val="Calibri"/>
      <family val="2"/>
    </font>
    <font>
      <sz val="8"/>
      <name val="Arial Cyr"/>
      <family val="0"/>
    </font>
    <font>
      <sz val="8"/>
      <name val="Arial"/>
      <family val="2"/>
    </font>
    <font>
      <b/>
      <sz val="14"/>
      <name val="Times New Roman"/>
      <family val="1"/>
    </font>
    <font>
      <sz val="11"/>
      <name val="Times New Roman"/>
      <family val="1"/>
    </font>
    <font>
      <b/>
      <sz val="11"/>
      <name val="Times New Roman"/>
      <family val="1"/>
    </font>
    <font>
      <sz val="10"/>
      <name val="Times New Roman"/>
      <family val="1"/>
    </font>
    <font>
      <b/>
      <sz val="10"/>
      <name val="Times New Roman"/>
      <family val="1"/>
    </font>
    <font>
      <b/>
      <sz val="12"/>
      <name val="Times New Roman"/>
      <family val="1"/>
    </font>
    <font>
      <u val="single"/>
      <sz val="7.5"/>
      <color indexed="12"/>
      <name val="Arial Cyr"/>
      <family val="0"/>
    </font>
    <font>
      <u val="single"/>
      <sz val="7.5"/>
      <color indexed="36"/>
      <name val="Arial Cyr"/>
      <family val="0"/>
    </font>
    <font>
      <sz val="12"/>
      <name val="Times New Roman"/>
      <family val="1"/>
    </font>
    <font>
      <sz val="11"/>
      <name val="Arial Cyr"/>
      <family val="0"/>
    </font>
    <font>
      <sz val="11"/>
      <color indexed="36"/>
      <name val="Times New Roman"/>
      <family val="1"/>
    </font>
    <font>
      <sz val="10"/>
      <color indexed="3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0"/>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30" borderId="0">
      <alignment/>
      <protection/>
    </xf>
    <xf numFmtId="0" fontId="11"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327">
    <xf numFmtId="0" fontId="0" fillId="0" borderId="0" xfId="0" applyAlignment="1">
      <alignment/>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vertical="center" wrapText="1"/>
    </xf>
    <xf numFmtId="0" fontId="5" fillId="0" borderId="0" xfId="0" applyFont="1" applyFill="1" applyAlignment="1">
      <alignment vertical="center"/>
    </xf>
    <xf numFmtId="0" fontId="7"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5" fillId="0" borderId="11" xfId="0"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0" fontId="5" fillId="0" borderId="11" xfId="53" applyNumberFormat="1"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49" fontId="5" fillId="0" borderId="0" xfId="0" applyNumberFormat="1"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7" fillId="0" borderId="0" xfId="0" applyFont="1" applyFill="1" applyAlignment="1">
      <alignment horizontal="center" vertical="center"/>
    </xf>
    <xf numFmtId="0" fontId="4" fillId="0" borderId="0" xfId="0" applyFont="1" applyFill="1" applyAlignment="1">
      <alignment horizontal="center" vertical="center"/>
    </xf>
    <xf numFmtId="49" fontId="6" fillId="0" borderId="11" xfId="0" applyNumberFormat="1" applyFont="1" applyFill="1" applyBorder="1" applyAlignment="1">
      <alignment horizontal="center" vertical="center" wrapText="1"/>
    </xf>
    <xf numFmtId="0" fontId="6" fillId="0" borderId="0" xfId="0" applyFont="1" applyFill="1" applyAlignment="1">
      <alignment vertical="center"/>
    </xf>
    <xf numFmtId="0" fontId="5" fillId="0" borderId="11" xfId="0" applyNumberFormat="1" applyFont="1" applyFill="1" applyBorder="1" applyAlignment="1">
      <alignment vertical="center" wrapText="1"/>
    </xf>
    <xf numFmtId="0" fontId="5" fillId="0" borderId="11" xfId="0" applyFont="1" applyFill="1" applyBorder="1" applyAlignment="1">
      <alignment vertical="center"/>
    </xf>
    <xf numFmtId="49" fontId="7" fillId="0" borderId="11" xfId="0" applyNumberFormat="1" applyFont="1" applyFill="1" applyBorder="1" applyAlignment="1">
      <alignment vertical="center" wrapText="1"/>
    </xf>
    <xf numFmtId="0" fontId="5" fillId="0" borderId="0" xfId="0" applyFont="1" applyFill="1" applyBorder="1" applyAlignment="1">
      <alignment vertical="center"/>
    </xf>
    <xf numFmtId="49" fontId="7" fillId="0" borderId="11"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12" fillId="0" borderId="11" xfId="0"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5" fillId="0" borderId="13"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2" fillId="0" borderId="13" xfId="0" applyFont="1" applyFill="1" applyBorder="1" applyAlignment="1">
      <alignment horizontal="center" wrapText="1"/>
    </xf>
    <xf numFmtId="0" fontId="7" fillId="0" borderId="0" xfId="0" applyFont="1" applyFill="1" applyAlignment="1">
      <alignment horizontal="center" vertical="top" wrapText="1"/>
    </xf>
    <xf numFmtId="49" fontId="6"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left" vertical="center" wrapText="1"/>
    </xf>
    <xf numFmtId="49" fontId="5" fillId="34" borderId="11" xfId="0" applyNumberFormat="1" applyFont="1" applyFill="1" applyBorder="1" applyAlignment="1">
      <alignment horizontal="center" vertical="center" wrapText="1"/>
    </xf>
    <xf numFmtId="0" fontId="7" fillId="34" borderId="11" xfId="0" applyNumberFormat="1" applyFont="1" applyFill="1" applyBorder="1" applyAlignment="1">
      <alignment horizontal="center" vertical="center" wrapText="1"/>
    </xf>
    <xf numFmtId="0"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0" borderId="14" xfId="0" applyFont="1" applyFill="1" applyBorder="1" applyAlignment="1">
      <alignment vertical="center"/>
    </xf>
    <xf numFmtId="49" fontId="7" fillId="35" borderId="11" xfId="0" applyNumberFormat="1" applyFont="1" applyFill="1" applyBorder="1" applyAlignment="1">
      <alignment horizontal="center" vertical="center" wrapText="1"/>
    </xf>
    <xf numFmtId="0" fontId="5" fillId="0" borderId="11" xfId="0" applyFont="1" applyFill="1" applyBorder="1" applyAlignment="1">
      <alignment wrapText="1" shrinkToFit="1"/>
    </xf>
    <xf numFmtId="0" fontId="0" fillId="0"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35" borderId="11" xfId="0" applyNumberFormat="1" applyFont="1" applyFill="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left" vertical="center"/>
    </xf>
    <xf numFmtId="0" fontId="5" fillId="0" borderId="11" xfId="0" applyFont="1" applyBorder="1" applyAlignment="1">
      <alignment horizontal="center" vertical="center" wrapText="1"/>
    </xf>
    <xf numFmtId="0" fontId="5" fillId="0" borderId="0" xfId="0" applyFont="1" applyAlignment="1">
      <alignment vertical="center"/>
    </xf>
    <xf numFmtId="49" fontId="5" fillId="35" borderId="11" xfId="0" applyNumberFormat="1" applyFont="1" applyFill="1" applyBorder="1" applyAlignment="1">
      <alignment vertical="center" wrapText="1"/>
    </xf>
    <xf numFmtId="2" fontId="7" fillId="0" borderId="11" xfId="0" applyNumberFormat="1" applyFont="1" applyFill="1" applyBorder="1" applyAlignment="1">
      <alignment horizontal="center" vertical="center" wrapText="1"/>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0" xfId="0" applyFont="1" applyFill="1" applyBorder="1" applyAlignment="1">
      <alignment vertical="center"/>
    </xf>
    <xf numFmtId="49" fontId="5" fillId="0" borderId="11" xfId="0" applyNumberFormat="1" applyFont="1" applyFill="1" applyBorder="1" applyAlignment="1">
      <alignment vertical="center" wrapText="1"/>
    </xf>
    <xf numFmtId="0" fontId="5" fillId="14" borderId="11" xfId="0" applyFont="1" applyFill="1" applyBorder="1" applyAlignment="1">
      <alignment vertical="center"/>
    </xf>
    <xf numFmtId="0" fontId="5" fillId="14" borderId="0" xfId="0" applyFont="1" applyFill="1" applyAlignment="1">
      <alignment vertical="center"/>
    </xf>
    <xf numFmtId="0" fontId="5" fillId="35" borderId="11" xfId="0" applyFont="1" applyFill="1" applyBorder="1" applyAlignment="1">
      <alignment vertical="center"/>
    </xf>
    <xf numFmtId="0" fontId="12" fillId="0" borderId="11" xfId="0" applyFont="1" applyFill="1" applyBorder="1" applyAlignment="1">
      <alignment horizontal="left" wrapText="1" shrinkToFit="1"/>
    </xf>
    <xf numFmtId="0" fontId="5" fillId="0" borderId="11" xfId="0" applyFont="1" applyFill="1" applyBorder="1" applyAlignment="1">
      <alignment horizontal="left" wrapText="1" shrinkToFit="1"/>
    </xf>
    <xf numFmtId="0" fontId="5" fillId="0" borderId="16" xfId="0" applyFont="1" applyFill="1" applyBorder="1" applyAlignment="1">
      <alignment vertical="center"/>
    </xf>
    <xf numFmtId="0" fontId="12" fillId="0" borderId="12" xfId="0" applyFont="1" applyFill="1" applyBorder="1" applyAlignment="1">
      <alignment horizontal="left" wrapText="1" shrinkToFit="1"/>
    </xf>
    <xf numFmtId="0" fontId="5" fillId="35" borderId="12"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0" fontId="5" fillId="35" borderId="0" xfId="0" applyFont="1" applyFill="1" applyBorder="1" applyAlignment="1">
      <alignment vertical="center"/>
    </xf>
    <xf numFmtId="0" fontId="5" fillId="14" borderId="0" xfId="0" applyFont="1" applyFill="1" applyBorder="1" applyAlignment="1">
      <alignment vertical="center"/>
    </xf>
    <xf numFmtId="0" fontId="12" fillId="0" borderId="0" xfId="0" applyFont="1" applyFill="1" applyBorder="1" applyAlignment="1">
      <alignment horizontal="left" wrapText="1" shrinkToFit="1"/>
    </xf>
    <xf numFmtId="0" fontId="5" fillId="0" borderId="0" xfId="0" applyFont="1" applyBorder="1" applyAlignment="1">
      <alignment vertical="center"/>
    </xf>
    <xf numFmtId="0" fontId="0" fillId="0" borderId="11" xfId="0" applyFont="1" applyFill="1" applyBorder="1" applyAlignment="1">
      <alignment vertical="center" wrapText="1"/>
    </xf>
    <xf numFmtId="0" fontId="5" fillId="0" borderId="11" xfId="0" applyFont="1" applyBorder="1" applyAlignment="1">
      <alignment vertical="center"/>
    </xf>
    <xf numFmtId="0" fontId="5" fillId="0" borderId="11" xfId="0" applyFont="1" applyBorder="1" applyAlignment="1">
      <alignment horizontal="center" vertical="center"/>
    </xf>
    <xf numFmtId="49" fontId="12" fillId="0" borderId="11" xfId="0" applyNumberFormat="1" applyFont="1" applyFill="1" applyBorder="1" applyAlignment="1">
      <alignment horizontal="center" vertical="center" wrapText="1" shrinkToFit="1"/>
    </xf>
    <xf numFmtId="0" fontId="9" fillId="0" borderId="11" xfId="0" applyFont="1" applyFill="1" applyBorder="1" applyAlignment="1">
      <alignment horizontal="left" vertical="center" wrapText="1"/>
    </xf>
    <xf numFmtId="0" fontId="12" fillId="0" borderId="11" xfId="0" applyFont="1" applyFill="1" applyBorder="1" applyAlignment="1">
      <alignment horizontal="center" vertical="center" wrapText="1" shrinkToFit="1"/>
    </xf>
    <xf numFmtId="49" fontId="5" fillId="12" borderId="11" xfId="0" applyNumberFormat="1" applyFont="1" applyFill="1" applyBorder="1" applyAlignment="1">
      <alignment horizontal="center" vertical="center" wrapText="1"/>
    </xf>
    <xf numFmtId="0" fontId="5" fillId="12" borderId="11" xfId="0" applyNumberFormat="1" applyFont="1" applyFill="1" applyBorder="1" applyAlignment="1">
      <alignment horizontal="left" vertical="center" wrapText="1"/>
    </xf>
    <xf numFmtId="49" fontId="6" fillId="12" borderId="11" xfId="0" applyNumberFormat="1" applyFont="1" applyFill="1" applyBorder="1" applyAlignment="1">
      <alignment horizontal="center" vertical="center" wrapText="1"/>
    </xf>
    <xf numFmtId="49" fontId="7" fillId="12" borderId="11" xfId="0" applyNumberFormat="1" applyFont="1" applyFill="1" applyBorder="1" applyAlignment="1">
      <alignment horizontal="center" vertical="center" wrapText="1"/>
    </xf>
    <xf numFmtId="0" fontId="5" fillId="12" borderId="11" xfId="0" applyFont="1" applyFill="1" applyBorder="1" applyAlignment="1">
      <alignment horizontal="left" vertical="center" wrapText="1"/>
    </xf>
    <xf numFmtId="0" fontId="5" fillId="12" borderId="11" xfId="0" applyFont="1" applyFill="1" applyBorder="1" applyAlignment="1">
      <alignment horizontal="center" vertical="center" wrapText="1"/>
    </xf>
    <xf numFmtId="0" fontId="7" fillId="12" borderId="11" xfId="0" applyNumberFormat="1" applyFont="1" applyFill="1" applyBorder="1" applyAlignment="1">
      <alignment horizontal="center" vertical="center" wrapText="1"/>
    </xf>
    <xf numFmtId="0" fontId="5" fillId="12" borderId="11" xfId="0" applyNumberFormat="1" applyFont="1" applyFill="1" applyBorder="1" applyAlignment="1">
      <alignment horizontal="center" vertical="center" wrapText="1"/>
    </xf>
    <xf numFmtId="49" fontId="5" fillId="12" borderId="11" xfId="0" applyNumberFormat="1" applyFont="1" applyFill="1" applyBorder="1" applyAlignment="1">
      <alignment vertical="center" wrapText="1"/>
    </xf>
    <xf numFmtId="49" fontId="5" fillId="12" borderId="11" xfId="0" applyNumberFormat="1" applyFont="1" applyFill="1" applyBorder="1" applyAlignment="1">
      <alignment horizontal="left" vertical="center" wrapText="1"/>
    </xf>
    <xf numFmtId="0" fontId="5" fillId="12" borderId="11" xfId="0" applyNumberFormat="1" applyFont="1" applyFill="1" applyBorder="1" applyAlignment="1">
      <alignment vertical="center" wrapText="1"/>
    </xf>
    <xf numFmtId="0" fontId="6" fillId="12" borderId="11"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49" fontId="5" fillId="0" borderId="11" xfId="53" applyNumberFormat="1" applyFont="1" applyFill="1" applyBorder="1" applyAlignment="1">
      <alignment horizontal="center" vertical="center" wrapText="1"/>
      <protection/>
    </xf>
    <xf numFmtId="0" fontId="7" fillId="0" borderId="1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49" fontId="5" fillId="35" borderId="14" xfId="0" applyNumberFormat="1" applyFont="1" applyFill="1" applyBorder="1" applyAlignment="1">
      <alignment vertical="center" wrapText="1"/>
    </xf>
    <xf numFmtId="0" fontId="5" fillId="0" borderId="14" xfId="0" applyFont="1" applyFill="1" applyBorder="1" applyAlignment="1">
      <alignment vertical="center" wrapText="1"/>
    </xf>
    <xf numFmtId="0" fontId="5"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49" fontId="12" fillId="12" borderId="11" xfId="0" applyNumberFormat="1" applyFont="1" applyFill="1" applyBorder="1" applyAlignment="1">
      <alignment horizontal="center" vertical="center" wrapText="1"/>
    </xf>
    <xf numFmtId="0" fontId="7" fillId="12" borderId="11" xfId="0" applyFont="1" applyFill="1" applyBorder="1" applyAlignment="1">
      <alignment horizontal="center" vertical="center" wrapText="1"/>
    </xf>
    <xf numFmtId="49" fontId="6" fillId="34" borderId="11" xfId="0" applyNumberFormat="1" applyFont="1" applyFill="1" applyBorder="1" applyAlignment="1">
      <alignment horizontal="left" vertical="center" wrapText="1"/>
    </xf>
    <xf numFmtId="2" fontId="7" fillId="0" borderId="14" xfId="0" applyNumberFormat="1" applyFont="1" applyFill="1" applyBorder="1" applyAlignment="1">
      <alignment vertical="center" wrapText="1"/>
    </xf>
    <xf numFmtId="0" fontId="5" fillId="0" borderId="0" xfId="0" applyFont="1" applyAlignment="1">
      <alignment vertical="center" wrapText="1"/>
    </xf>
    <xf numFmtId="49" fontId="5" fillId="0" borderId="14" xfId="0" applyNumberFormat="1" applyFont="1" applyFill="1" applyBorder="1" applyAlignment="1">
      <alignment horizontal="center" vertical="center" wrapText="1"/>
    </xf>
    <xf numFmtId="49" fontId="5" fillId="35"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12" fillId="0" borderId="14" xfId="0" applyFont="1" applyFill="1" applyBorder="1" applyAlignment="1">
      <alignment wrapText="1" shrinkToFit="1"/>
    </xf>
    <xf numFmtId="0" fontId="12" fillId="0" borderId="11" xfId="0" applyFont="1" applyFill="1" applyBorder="1" applyAlignment="1">
      <alignment wrapText="1" shrinkToFit="1"/>
    </xf>
    <xf numFmtId="0" fontId="5" fillId="0" borderId="10" xfId="0" applyFont="1" applyFill="1" applyBorder="1" applyAlignment="1">
      <alignment wrapText="1" shrinkToFit="1"/>
    </xf>
    <xf numFmtId="0" fontId="12"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12" borderId="11" xfId="0" applyFont="1" applyFill="1" applyBorder="1" applyAlignment="1">
      <alignment vertical="center" wrapText="1"/>
    </xf>
    <xf numFmtId="0" fontId="7" fillId="0" borderId="14"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5" fillId="35" borderId="11" xfId="0" applyNumberFormat="1" applyFont="1" applyFill="1" applyBorder="1" applyAlignment="1">
      <alignment horizontal="left" vertical="center" wrapText="1"/>
    </xf>
    <xf numFmtId="0" fontId="6" fillId="0" borderId="12" xfId="0" applyFont="1" applyFill="1" applyBorder="1" applyAlignment="1">
      <alignment vertical="center"/>
    </xf>
    <xf numFmtId="0" fontId="6" fillId="0" borderId="11" xfId="0" applyFont="1" applyFill="1" applyBorder="1" applyAlignment="1">
      <alignment vertical="center"/>
    </xf>
    <xf numFmtId="182" fontId="5" fillId="0" borderId="0" xfId="0" applyNumberFormat="1" applyFont="1" applyFill="1" applyBorder="1" applyAlignment="1">
      <alignment vertical="center"/>
    </xf>
    <xf numFmtId="49" fontId="7" fillId="35" borderId="17" xfId="0" applyNumberFormat="1" applyFont="1" applyFill="1" applyBorder="1" applyAlignment="1">
      <alignment vertical="center" wrapText="1"/>
    </xf>
    <xf numFmtId="49" fontId="5" fillId="35" borderId="17" xfId="0" applyNumberFormat="1" applyFont="1" applyFill="1" applyBorder="1" applyAlignment="1">
      <alignment vertical="center" wrapText="1"/>
    </xf>
    <xf numFmtId="0" fontId="7" fillId="0" borderId="14" xfId="0"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7" fillId="12" borderId="14" xfId="0" applyFont="1" applyFill="1" applyBorder="1" applyAlignment="1">
      <alignment horizontal="center" vertical="center" wrapText="1"/>
    </xf>
    <xf numFmtId="0" fontId="5" fillId="12" borderId="14" xfId="0" applyNumberFormat="1" applyFont="1" applyFill="1" applyBorder="1" applyAlignment="1">
      <alignment horizontal="center" vertical="center" wrapText="1"/>
    </xf>
    <xf numFmtId="0" fontId="5" fillId="12" borderId="14" xfId="0"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5" fillId="12" borderId="14" xfId="0" applyNumberFormat="1" applyFont="1" applyFill="1" applyBorder="1" applyAlignment="1">
      <alignment vertical="center" wrapText="1"/>
    </xf>
    <xf numFmtId="49" fontId="7" fillId="12" borderId="14" xfId="0" applyNumberFormat="1" applyFont="1" applyFill="1" applyBorder="1" applyAlignment="1">
      <alignment horizontal="center" vertical="center" wrapText="1"/>
    </xf>
    <xf numFmtId="49" fontId="5" fillId="12" borderId="14" xfId="0" applyNumberFormat="1" applyFont="1" applyFill="1" applyBorder="1" applyAlignment="1">
      <alignment horizontal="center" vertical="center" wrapText="1"/>
    </xf>
    <xf numFmtId="49" fontId="12" fillId="35" borderId="11" xfId="0" applyNumberFormat="1" applyFont="1" applyFill="1" applyBorder="1" applyAlignment="1">
      <alignment horizontal="center" vertical="center" wrapText="1"/>
    </xf>
    <xf numFmtId="49" fontId="5" fillId="0" borderId="14" xfId="0" applyNumberFormat="1" applyFont="1" applyFill="1" applyBorder="1" applyAlignment="1">
      <alignment horizontal="left" vertical="center" wrapText="1"/>
    </xf>
    <xf numFmtId="49" fontId="5" fillId="0" borderId="17"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horizontal="left" wrapText="1"/>
    </xf>
    <xf numFmtId="49" fontId="12" fillId="35"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2" fontId="5" fillId="0" borderId="10" xfId="53" applyNumberFormat="1" applyFont="1" applyFill="1" applyBorder="1" applyAlignment="1">
      <alignment horizontal="left" vertical="center" wrapText="1"/>
      <protection/>
    </xf>
    <xf numFmtId="0" fontId="7" fillId="0" borderId="11" xfId="0" applyFont="1" applyBorder="1" applyAlignment="1">
      <alignment horizontal="center" vertical="center" wrapText="1"/>
    </xf>
    <xf numFmtId="0" fontId="5" fillId="0" borderId="14" xfId="0" applyFont="1" applyBorder="1" applyAlignment="1">
      <alignment horizontal="left" vertical="center" wrapText="1"/>
    </xf>
    <xf numFmtId="0" fontId="5" fillId="0" borderId="14" xfId="0" applyFont="1" applyBorder="1" applyAlignment="1">
      <alignment vertical="center" wrapText="1"/>
    </xf>
    <xf numFmtId="0" fontId="7" fillId="0" borderId="17" xfId="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5" fillId="0" borderId="14" xfId="0" applyNumberFormat="1" applyFont="1" applyFill="1" applyBorder="1" applyAlignment="1">
      <alignment vertical="center" wrapText="1"/>
    </xf>
    <xf numFmtId="0" fontId="7" fillId="0" borderId="11" xfId="0" applyFont="1" applyFill="1" applyBorder="1" applyAlignment="1">
      <alignment vertical="center" wrapText="1"/>
    </xf>
    <xf numFmtId="0" fontId="7" fillId="35" borderId="10" xfId="0" applyNumberFormat="1" applyFont="1" applyFill="1" applyBorder="1" applyAlignment="1">
      <alignment horizontal="center" vertical="center" wrapText="1"/>
    </xf>
    <xf numFmtId="0" fontId="7" fillId="35" borderId="14" xfId="0" applyNumberFormat="1"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0" fontId="5" fillId="35" borderId="17"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7" fillId="35" borderId="17" xfId="0" applyNumberFormat="1"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49" fontId="5" fillId="0" borderId="11" xfId="0" applyNumberFormat="1"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4" fontId="4" fillId="0" borderId="0" xfId="0" applyNumberFormat="1" applyFont="1" applyFill="1" applyAlignment="1">
      <alignment horizontal="center" vertical="center"/>
    </xf>
    <xf numFmtId="4" fontId="4" fillId="0" borderId="18" xfId="0" applyNumberFormat="1" applyFont="1" applyFill="1" applyBorder="1" applyAlignment="1">
      <alignment horizontal="center" vertical="center"/>
    </xf>
    <xf numFmtId="4" fontId="5" fillId="0" borderId="11" xfId="0" applyNumberFormat="1" applyFont="1" applyFill="1" applyBorder="1" applyAlignment="1" applyProtection="1">
      <alignment horizontal="center" vertical="center" wrapText="1"/>
      <protection/>
    </xf>
    <xf numFmtId="4" fontId="6" fillId="34" borderId="11" xfId="0" applyNumberFormat="1" applyFont="1" applyFill="1" applyBorder="1" applyAlignment="1">
      <alignment horizontal="center" vertical="center" wrapText="1"/>
    </xf>
    <xf numFmtId="4" fontId="6" fillId="12" borderId="11"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35" borderId="11"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12" fillId="0" borderId="11" xfId="0" applyNumberFormat="1" applyFont="1" applyFill="1" applyBorder="1" applyAlignment="1">
      <alignment horizontal="center" vertical="center"/>
    </xf>
    <xf numFmtId="4" fontId="12" fillId="0" borderId="19"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35" borderId="10" xfId="0" applyNumberFormat="1" applyFont="1" applyFill="1" applyBorder="1" applyAlignment="1">
      <alignment horizontal="center" vertical="center" wrapText="1"/>
    </xf>
    <xf numFmtId="4" fontId="5" fillId="12" borderId="11"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5" fillId="0" borderId="0" xfId="0" applyNumberFormat="1" applyFont="1" applyFill="1" applyAlignment="1">
      <alignment horizontal="right" vertical="center" wrapText="1"/>
    </xf>
    <xf numFmtId="4" fontId="5" fillId="0" borderId="18" xfId="0" applyNumberFormat="1" applyFont="1" applyFill="1" applyBorder="1" applyAlignment="1">
      <alignment horizontal="right" vertical="center" wrapText="1"/>
    </xf>
    <xf numFmtId="4" fontId="5" fillId="0" borderId="0" xfId="0" applyNumberFormat="1" applyFont="1" applyFill="1" applyAlignment="1">
      <alignment vertical="center"/>
    </xf>
    <xf numFmtId="0" fontId="15" fillId="35"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182" fontId="5" fillId="0" borderId="11" xfId="0" applyNumberFormat="1" applyFont="1" applyFill="1" applyBorder="1" applyAlignment="1">
      <alignment vertical="center" wrapText="1"/>
    </xf>
    <xf numFmtId="182" fontId="5" fillId="0" borderId="11"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6" fillId="34" borderId="11" xfId="0" applyFont="1" applyFill="1" applyBorder="1" applyAlignment="1">
      <alignment horizontal="left" vertical="center" wrapText="1"/>
    </xf>
    <xf numFmtId="49" fontId="5" fillId="12"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182" fontId="12" fillId="0" borderId="11" xfId="0" applyNumberFormat="1" applyFont="1" applyFill="1" applyBorder="1" applyAlignment="1">
      <alignment horizontal="center" vertical="center" wrapText="1"/>
    </xf>
    <xf numFmtId="182" fontId="12" fillId="0" borderId="11" xfId="0" applyNumberFormat="1" applyFont="1" applyFill="1" applyBorder="1" applyAlignment="1">
      <alignment vertical="center" wrapText="1"/>
    </xf>
    <xf numFmtId="182" fontId="5" fillId="0" borderId="0" xfId="0" applyNumberFormat="1" applyFont="1" applyFill="1" applyAlignment="1">
      <alignment vertical="center" wrapText="1"/>
    </xf>
    <xf numFmtId="0" fontId="7" fillId="35" borderId="10"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49" fontId="7" fillId="35"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4" fontId="12" fillId="0" borderId="19"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35" borderId="11" xfId="0" applyFont="1" applyFill="1" applyBorder="1" applyAlignment="1">
      <alignment horizontal="center" vertical="center" wrapText="1"/>
    </xf>
    <xf numFmtId="185" fontId="5" fillId="0" borderId="0" xfId="0" applyNumberFormat="1" applyFont="1" applyFill="1" applyAlignment="1">
      <alignment horizontal="right" vertical="center" wrapText="1"/>
    </xf>
    <xf numFmtId="49" fontId="5" fillId="35" borderId="14" xfId="0" applyNumberFormat="1" applyFont="1" applyFill="1" applyBorder="1" applyAlignment="1">
      <alignment horizontal="center" vertical="center" wrapText="1"/>
    </xf>
    <xf numFmtId="0" fontId="7" fillId="35" borderId="14"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0" borderId="10" xfId="0" applyFont="1" applyBorder="1" applyAlignment="1">
      <alignment vertical="center" wrapText="1"/>
    </xf>
    <xf numFmtId="0" fontId="5" fillId="0" borderId="14" xfId="0" applyFont="1" applyBorder="1" applyAlignment="1">
      <alignment horizontal="center" vertical="center" wrapText="1"/>
    </xf>
    <xf numFmtId="180" fontId="7"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xf>
    <xf numFmtId="14" fontId="5" fillId="0" borderId="11"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 fontId="5" fillId="35" borderId="14"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4" fontId="12" fillId="35" borderId="11" xfId="0" applyNumberFormat="1" applyFont="1" applyFill="1" applyBorder="1" applyAlignment="1">
      <alignment horizontal="center" vertical="center" wrapText="1"/>
    </xf>
    <xf numFmtId="4" fontId="12" fillId="35" borderId="19" xfId="0" applyNumberFormat="1" applyFont="1" applyFill="1" applyBorder="1" applyAlignment="1">
      <alignment horizontal="center" vertical="center" wrapText="1"/>
    </xf>
    <xf numFmtId="4" fontId="12" fillId="35" borderId="11" xfId="0" applyNumberFormat="1" applyFont="1" applyFill="1" applyBorder="1" applyAlignment="1">
      <alignment horizontal="center" vertical="center" wrapText="1" shrinkToFit="1"/>
    </xf>
    <xf numFmtId="4" fontId="5" fillId="35" borderId="11" xfId="0" applyNumberFormat="1"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7" fillId="35" borderId="10" xfId="0" applyNumberFormat="1" applyFont="1" applyFill="1" applyBorder="1" applyAlignment="1">
      <alignment horizontal="center" vertical="center" wrapText="1"/>
    </xf>
    <xf numFmtId="0" fontId="7" fillId="35"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4" xfId="0" applyFont="1" applyBorder="1" applyAlignment="1">
      <alignment horizontal="center" vertical="center" wrapText="1"/>
    </xf>
    <xf numFmtId="49" fontId="5" fillId="35" borderId="17" xfId="0" applyNumberFormat="1" applyFont="1" applyFill="1" applyBorder="1" applyAlignment="1">
      <alignment horizontal="center" vertical="center" wrapText="1"/>
    </xf>
    <xf numFmtId="49" fontId="5" fillId="35" borderId="14" xfId="0" applyNumberFormat="1"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4" xfId="0" applyFont="1" applyBorder="1" applyAlignment="1">
      <alignment horizontal="left" vertical="center" wrapText="1"/>
    </xf>
    <xf numFmtId="49" fontId="5" fillId="35" borderId="10" xfId="0" applyNumberFormat="1" applyFont="1" applyFill="1" applyBorder="1" applyAlignment="1">
      <alignment horizontal="left" vertical="center" wrapText="1"/>
    </xf>
    <xf numFmtId="49" fontId="5" fillId="35" borderId="17" xfId="0" applyNumberFormat="1" applyFont="1" applyFill="1" applyBorder="1" applyAlignment="1">
      <alignment horizontal="left" vertical="center" wrapText="1"/>
    </xf>
    <xf numFmtId="0" fontId="0" fillId="0" borderId="17" xfId="0" applyFont="1" applyBorder="1" applyAlignment="1">
      <alignment horizontal="left" vertical="center" wrapText="1"/>
    </xf>
    <xf numFmtId="49" fontId="7" fillId="35" borderId="10" xfId="0" applyNumberFormat="1" applyFont="1" applyFill="1" applyBorder="1" applyAlignment="1">
      <alignment horizontal="center" vertical="center" wrapText="1"/>
    </xf>
    <xf numFmtId="49" fontId="7" fillId="35" borderId="14" xfId="0" applyNumberFormat="1"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0" fontId="5" fillId="35" borderId="17"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vertical="center" wrapText="1"/>
    </xf>
    <xf numFmtId="0" fontId="0" fillId="0" borderId="17" xfId="0" applyFont="1" applyBorder="1" applyAlignment="1">
      <alignment vertical="center" wrapText="1"/>
    </xf>
    <xf numFmtId="0" fontId="0" fillId="0" borderId="14" xfId="0" applyFont="1" applyBorder="1" applyAlignment="1">
      <alignment vertical="center" wrapText="1"/>
    </xf>
    <xf numFmtId="0" fontId="5" fillId="35" borderId="14"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4" xfId="0" applyBorder="1" applyAlignment="1">
      <alignment vertical="center" wrapText="1"/>
    </xf>
    <xf numFmtId="0" fontId="7" fillId="0" borderId="10"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4" xfId="0" applyBorder="1" applyAlignment="1">
      <alignment horizontal="center" vertical="center" wrapText="1"/>
    </xf>
    <xf numFmtId="0" fontId="5" fillId="0" borderId="10" xfId="0" applyNumberFormat="1" applyFont="1" applyFill="1" applyBorder="1" applyAlignment="1">
      <alignment vertical="center" wrapText="1"/>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4" fontId="5" fillId="0" borderId="19" xfId="0" applyNumberFormat="1" applyFont="1" applyFill="1" applyBorder="1" applyAlignment="1" applyProtection="1">
      <alignment horizontal="center" vertical="center" wrapText="1"/>
      <protection/>
    </xf>
    <xf numFmtId="4" fontId="5" fillId="0" borderId="12" xfId="0" applyNumberFormat="1" applyFont="1" applyFill="1" applyBorder="1" applyAlignment="1" applyProtection="1">
      <alignment horizontal="center" vertical="center" wrapText="1"/>
      <protection/>
    </xf>
    <xf numFmtId="185" fontId="5" fillId="0" borderId="0" xfId="0" applyNumberFormat="1" applyFont="1" applyFill="1" applyAlignment="1">
      <alignment horizontal="right" vertical="center"/>
    </xf>
    <xf numFmtId="4" fontId="5" fillId="0" borderId="0" xfId="0" applyNumberFormat="1" applyFont="1" applyFill="1" applyAlignment="1">
      <alignment horizontal="right" vertical="center"/>
    </xf>
    <xf numFmtId="0" fontId="4" fillId="0" borderId="0" xfId="0" applyFont="1" applyFill="1" applyAlignment="1">
      <alignment horizontal="center" vertical="center"/>
    </xf>
    <xf numFmtId="0" fontId="5" fillId="0" borderId="2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4" fontId="5" fillId="0" borderId="23" xfId="0" applyNumberFormat="1" applyFont="1" applyFill="1" applyBorder="1" applyAlignment="1" applyProtection="1">
      <alignment horizontal="center" vertical="center" wrapText="1"/>
      <protection/>
    </xf>
    <xf numFmtId="182" fontId="5" fillId="0" borderId="10" xfId="0" applyNumberFormat="1" applyFont="1" applyFill="1" applyBorder="1" applyAlignment="1">
      <alignment vertical="center" wrapText="1"/>
    </xf>
    <xf numFmtId="0" fontId="5" fillId="0" borderId="2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2" fontId="7" fillId="0" borderId="10"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2" fontId="7" fillId="0" borderId="14"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0" fontId="5" fillId="0" borderId="24" xfId="0" applyFont="1" applyFill="1" applyBorder="1" applyAlignment="1">
      <alignment horizontal="center" vertical="top"/>
    </xf>
    <xf numFmtId="0" fontId="5" fillId="0" borderId="10" xfId="0" applyNumberFormat="1" applyFont="1" applyFill="1" applyBorder="1" applyAlignment="1">
      <alignment horizontal="left" vertical="center" wrapText="1"/>
    </xf>
    <xf numFmtId="0" fontId="5" fillId="0" borderId="17" xfId="0" applyNumberFormat="1" applyFont="1" applyFill="1" applyBorder="1" applyAlignment="1">
      <alignment horizontal="left" vertical="center" wrapText="1"/>
    </xf>
    <xf numFmtId="0" fontId="5" fillId="0" borderId="10" xfId="0" applyFont="1" applyBorder="1" applyAlignment="1">
      <alignment horizontal="left" vertical="center" wrapText="1"/>
    </xf>
    <xf numFmtId="4" fontId="5" fillId="35" borderId="10" xfId="0" applyNumberFormat="1" applyFont="1" applyFill="1" applyBorder="1" applyAlignment="1">
      <alignment horizontal="center" vertical="center" wrapText="1"/>
    </xf>
    <xf numFmtId="4" fontId="5" fillId="0" borderId="17" xfId="0" applyNumberFormat="1" applyFont="1" applyFill="1" applyBorder="1" applyAlignment="1">
      <alignment horizontal="center" vertical="center" wrapText="1"/>
    </xf>
    <xf numFmtId="0" fontId="5" fillId="0" borderId="14" xfId="0" applyFont="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center" vertical="center" wrapText="1"/>
    </xf>
    <xf numFmtId="49" fontId="7" fillId="0" borderId="14"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4" fontId="5" fillId="35" borderId="11" xfId="0" applyNumberFormat="1" applyFont="1" applyFill="1" applyBorder="1" applyAlignment="1">
      <alignment horizontal="center" vertical="center" wrapText="1"/>
    </xf>
    <xf numFmtId="4" fontId="5" fillId="35" borderId="14" xfId="0" applyNumberFormat="1" applyFont="1" applyFill="1" applyBorder="1" applyAlignment="1">
      <alignment horizontal="center" vertical="center" wrapText="1"/>
    </xf>
    <xf numFmtId="49" fontId="7" fillId="35" borderId="17"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35" borderId="10" xfId="0" applyFont="1" applyFill="1" applyBorder="1" applyAlignment="1">
      <alignment horizontal="center" vertical="center" wrapText="1" shrinkToFit="1"/>
    </xf>
    <xf numFmtId="0" fontId="5" fillId="35" borderId="17" xfId="0" applyFont="1" applyFill="1" applyBorder="1" applyAlignment="1">
      <alignment horizontal="center" vertical="center" wrapText="1" shrinkToFit="1"/>
    </xf>
    <xf numFmtId="0" fontId="7" fillId="35" borderId="10"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13" fillId="0" borderId="17" xfId="0" applyFont="1" applyBorder="1" applyAlignment="1">
      <alignment vertical="center" wrapText="1"/>
    </xf>
    <xf numFmtId="0" fontId="0" fillId="0" borderId="17" xfId="0" applyBorder="1" applyAlignment="1">
      <alignment vertical="center" wrapText="1"/>
    </xf>
    <xf numFmtId="0" fontId="5" fillId="35" borderId="11" xfId="0" applyFont="1" applyFill="1" applyBorder="1" applyAlignment="1">
      <alignment horizontal="center" vertical="center" wrapText="1"/>
    </xf>
    <xf numFmtId="0" fontId="5" fillId="0" borderId="10" xfId="0" applyFont="1" applyBorder="1" applyAlignment="1">
      <alignment vertical="center" wrapText="1"/>
    </xf>
    <xf numFmtId="0" fontId="7" fillId="35" borderId="17" xfId="0" applyNumberFormat="1" applyFont="1" applyFill="1" applyBorder="1" applyAlignment="1">
      <alignment horizontal="center" vertical="center" wrapText="1"/>
    </xf>
    <xf numFmtId="2" fontId="5" fillId="0" borderId="10" xfId="0" applyNumberFormat="1" applyFont="1" applyFill="1" applyBorder="1" applyAlignment="1">
      <alignment horizontal="left" vertical="center" wrapText="1"/>
    </xf>
    <xf numFmtId="2" fontId="0" fillId="0" borderId="14" xfId="0" applyNumberFormat="1" applyBorder="1" applyAlignment="1">
      <alignment horizontal="left" vertical="center" wrapText="1"/>
    </xf>
    <xf numFmtId="49"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M504"/>
  <sheetViews>
    <sheetView tabSelected="1" view="pageBreakPreview" zoomScale="80" zoomScaleNormal="60" zoomScaleSheetLayoutView="80" workbookViewId="0" topLeftCell="A34">
      <selection activeCell="G37" sqref="G37:G44"/>
    </sheetView>
  </sheetViews>
  <sheetFormatPr defaultColWidth="9.00390625" defaultRowHeight="12.75"/>
  <cols>
    <col min="1" max="1" width="7.375" style="14" customWidth="1"/>
    <col min="2" max="2" width="51.00390625" style="15" customWidth="1"/>
    <col min="3" max="3" width="15.75390625" style="14" customWidth="1"/>
    <col min="4" max="4" width="6.75390625" style="16" customWidth="1"/>
    <col min="5" max="5" width="15.125" style="16" customWidth="1"/>
    <col min="6" max="6" width="7.625" style="16" customWidth="1"/>
    <col min="7" max="7" width="62.375" style="17" customWidth="1"/>
    <col min="8" max="8" width="17.375" style="14" customWidth="1"/>
    <col min="9" max="9" width="12.00390625" style="14" customWidth="1"/>
    <col min="10" max="10" width="18.125" style="207" customWidth="1"/>
    <col min="11" max="11" width="18.25390625" style="207" customWidth="1"/>
    <col min="12" max="12" width="18.125" style="207" customWidth="1"/>
    <col min="13" max="13" width="18.125" style="187" customWidth="1"/>
    <col min="14" max="60" width="9.125" style="27" customWidth="1"/>
    <col min="61" max="16384" width="9.125" style="8" customWidth="1"/>
  </cols>
  <sheetData>
    <row r="1" spans="2:60" s="18" customFormat="1" ht="15">
      <c r="B1" s="19"/>
      <c r="G1" s="20"/>
      <c r="J1" s="273"/>
      <c r="K1" s="273"/>
      <c r="L1" s="273"/>
      <c r="M1" s="274"/>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row>
    <row r="2" spans="2:60" s="18" customFormat="1" ht="15">
      <c r="B2" s="19"/>
      <c r="G2" s="20"/>
      <c r="J2" s="274"/>
      <c r="K2" s="274"/>
      <c r="L2" s="274"/>
      <c r="M2" s="274"/>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row>
    <row r="3" spans="1:60" s="18" customFormat="1" ht="18.75">
      <c r="A3" s="275" t="s">
        <v>130</v>
      </c>
      <c r="B3" s="275"/>
      <c r="C3" s="275"/>
      <c r="D3" s="275"/>
      <c r="E3" s="275"/>
      <c r="F3" s="275"/>
      <c r="G3" s="275"/>
      <c r="H3" s="275"/>
      <c r="I3" s="275"/>
      <c r="J3" s="275"/>
      <c r="K3" s="275"/>
      <c r="L3" s="275"/>
      <c r="M3" s="275"/>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row>
    <row r="4" spans="1:60" s="18" customFormat="1" ht="15" customHeight="1">
      <c r="A4" s="21"/>
      <c r="B4" s="143"/>
      <c r="C4" s="21"/>
      <c r="D4" s="21"/>
      <c r="E4" s="21"/>
      <c r="F4" s="21"/>
      <c r="G4" s="21"/>
      <c r="H4" s="21"/>
      <c r="I4" s="21"/>
      <c r="J4" s="171"/>
      <c r="K4" s="171"/>
      <c r="L4" s="171"/>
      <c r="M4" s="172"/>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row>
    <row r="5" spans="1:60" s="18" customFormat="1" ht="15" customHeight="1">
      <c r="A5" s="276" t="s">
        <v>33</v>
      </c>
      <c r="B5" s="277"/>
      <c r="C5" s="223" t="s">
        <v>29</v>
      </c>
      <c r="D5" s="268" t="s">
        <v>34</v>
      </c>
      <c r="E5" s="268" t="s">
        <v>36</v>
      </c>
      <c r="F5" s="268" t="s">
        <v>35</v>
      </c>
      <c r="G5" s="276" t="s">
        <v>13</v>
      </c>
      <c r="H5" s="284"/>
      <c r="I5" s="277"/>
      <c r="J5" s="271" t="s">
        <v>30</v>
      </c>
      <c r="K5" s="282"/>
      <c r="L5" s="282"/>
      <c r="M5" s="272"/>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row>
    <row r="6" spans="1:60" s="18" customFormat="1" ht="32.25" customHeight="1">
      <c r="A6" s="278"/>
      <c r="B6" s="279"/>
      <c r="C6" s="255"/>
      <c r="D6" s="269"/>
      <c r="E6" s="269"/>
      <c r="F6" s="269"/>
      <c r="G6" s="280"/>
      <c r="H6" s="285"/>
      <c r="I6" s="281"/>
      <c r="J6" s="271" t="s">
        <v>471</v>
      </c>
      <c r="K6" s="272"/>
      <c r="L6" s="271" t="s">
        <v>472</v>
      </c>
      <c r="M6" s="272"/>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row>
    <row r="7" spans="1:60" s="18" customFormat="1" ht="116.25" customHeight="1">
      <c r="A7" s="280"/>
      <c r="B7" s="281"/>
      <c r="C7" s="224"/>
      <c r="D7" s="270"/>
      <c r="E7" s="270"/>
      <c r="F7" s="270"/>
      <c r="G7" s="167" t="s">
        <v>14</v>
      </c>
      <c r="H7" s="167" t="s">
        <v>15</v>
      </c>
      <c r="I7" s="167" t="s">
        <v>16</v>
      </c>
      <c r="J7" s="173" t="s">
        <v>7</v>
      </c>
      <c r="K7" s="173" t="s">
        <v>45</v>
      </c>
      <c r="L7" s="173" t="s">
        <v>31</v>
      </c>
      <c r="M7" s="173" t="s">
        <v>32</v>
      </c>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row>
    <row r="8" spans="1:60" s="18" customFormat="1" ht="30">
      <c r="A8" s="167" t="s">
        <v>466</v>
      </c>
      <c r="B8" s="167" t="s">
        <v>17</v>
      </c>
      <c r="C8" s="167" t="s">
        <v>18</v>
      </c>
      <c r="D8" s="168" t="s">
        <v>19</v>
      </c>
      <c r="E8" s="168" t="s">
        <v>20</v>
      </c>
      <c r="F8" s="168" t="s">
        <v>21</v>
      </c>
      <c r="G8" s="167" t="s">
        <v>22</v>
      </c>
      <c r="H8" s="167" t="s">
        <v>23</v>
      </c>
      <c r="I8" s="167" t="s">
        <v>24</v>
      </c>
      <c r="J8" s="173" t="s">
        <v>25</v>
      </c>
      <c r="K8" s="173" t="s">
        <v>26</v>
      </c>
      <c r="L8" s="173" t="s">
        <v>27</v>
      </c>
      <c r="M8" s="173" t="s">
        <v>28</v>
      </c>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row>
    <row r="9" spans="1:60" s="23" customFormat="1" ht="57">
      <c r="A9" s="38" t="s">
        <v>131</v>
      </c>
      <c r="B9" s="39" t="s">
        <v>141</v>
      </c>
      <c r="C9" s="38"/>
      <c r="D9" s="38"/>
      <c r="E9" s="38"/>
      <c r="F9" s="40"/>
      <c r="G9" s="41"/>
      <c r="H9" s="42"/>
      <c r="I9" s="42"/>
      <c r="J9" s="174">
        <f>J10+J286+J354+J439+J359</f>
        <v>1138997.21501</v>
      </c>
      <c r="K9" s="174">
        <f>K10+K286+K354+K439+K359</f>
        <v>1137809.1380099999</v>
      </c>
      <c r="L9" s="174">
        <f>L10+L286+L354+L439+L359+L453</f>
        <v>1193961.45963</v>
      </c>
      <c r="M9" s="174">
        <f>M10+M286+M354+M439+M359+M453</f>
        <v>1155372.41</v>
      </c>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row>
    <row r="10" spans="1:60" s="23" customFormat="1" ht="71.25">
      <c r="A10" s="38" t="s">
        <v>142</v>
      </c>
      <c r="B10" s="39" t="s">
        <v>144</v>
      </c>
      <c r="C10" s="38"/>
      <c r="D10" s="38"/>
      <c r="E10" s="38"/>
      <c r="F10" s="40"/>
      <c r="G10" s="41"/>
      <c r="H10" s="42"/>
      <c r="I10" s="42"/>
      <c r="J10" s="174">
        <f>J11+J17+J34+J50+J57+J72+J77+J80+J86+J90+J93+J99+J102+J117+J135+J139+J155+J161+J170+J175+J189+J206+J209+J212+J215+J232+J244+J250+J255+J262+J267+J272+J283+J258+J240</f>
        <v>567167.5760099998</v>
      </c>
      <c r="K10" s="174">
        <f>K11+K17+K34+K50+K57+K72+K77+K80+K86+K90+K93+K99+K102+K117+K135+K139+K155+K161+K170+K175+K189+K206+K209+K212+K215+K232+K244+K250+K255+K262+K267+K272+K283+K258+K240</f>
        <v>567093.9580099998</v>
      </c>
      <c r="L10" s="174">
        <f>L11+L17+L34+L50+L57+L72+L77+L80+L86+L90+L93+L99+L102+L117+L135+L139+L155+L161+L170+L175+L189+L206+L209+L212+L215+L232+L244+L250+L255+L262+L267+L272+L283+L258+L240</f>
        <v>643289.7596300001</v>
      </c>
      <c r="M10" s="174">
        <f>M11+M17+M34+M50+M57+M72+M77+M80+M86+M90+M93+M99+M102+M117+M135+M139+M155+M161+M170+M175+M189+M206+M209+M212+M215+M232+M244+M250+M255+M262+M267+M272+M283+M258+M240</f>
        <v>584558.19613</v>
      </c>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row>
    <row r="11" spans="1:60" s="23" customFormat="1" ht="75">
      <c r="A11" s="81" t="s">
        <v>429</v>
      </c>
      <c r="B11" s="90" t="s">
        <v>430</v>
      </c>
      <c r="C11" s="81"/>
      <c r="D11" s="81"/>
      <c r="E11" s="81"/>
      <c r="F11" s="81"/>
      <c r="G11" s="81"/>
      <c r="H11" s="81"/>
      <c r="I11" s="81"/>
      <c r="J11" s="175">
        <f>J12</f>
        <v>13460.118</v>
      </c>
      <c r="K11" s="175">
        <f>K12</f>
        <v>13386.5</v>
      </c>
      <c r="L11" s="175">
        <f>L12</f>
        <v>12724.300000000001</v>
      </c>
      <c r="M11" s="175">
        <f>M12</f>
        <v>12724.300000000001</v>
      </c>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row>
    <row r="12" spans="1:60" s="23" customFormat="1" ht="45">
      <c r="A12" s="2"/>
      <c r="B12" s="6" t="s">
        <v>114</v>
      </c>
      <c r="C12" s="2"/>
      <c r="D12" s="2"/>
      <c r="E12" s="2" t="s">
        <v>64</v>
      </c>
      <c r="F12" s="2"/>
      <c r="G12" s="2"/>
      <c r="H12" s="2"/>
      <c r="I12" s="2"/>
      <c r="J12" s="176">
        <f>J13+J14+J15+J16</f>
        <v>13460.118</v>
      </c>
      <c r="K12" s="176">
        <f>K13+K14+K15+K16</f>
        <v>13386.5</v>
      </c>
      <c r="L12" s="176">
        <f>L13+L14+L15+L16</f>
        <v>12724.300000000001</v>
      </c>
      <c r="M12" s="176">
        <f>M13+M14+M15+M16</f>
        <v>12724.300000000001</v>
      </c>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row>
    <row r="13" spans="1:60" s="23" customFormat="1" ht="45">
      <c r="A13" s="2"/>
      <c r="B13" s="7" t="s">
        <v>473</v>
      </c>
      <c r="C13" s="2" t="s">
        <v>448</v>
      </c>
      <c r="D13" s="2" t="s">
        <v>343</v>
      </c>
      <c r="E13" s="2" t="s">
        <v>451</v>
      </c>
      <c r="F13" s="2" t="s">
        <v>37</v>
      </c>
      <c r="G13" s="95" t="s">
        <v>642</v>
      </c>
      <c r="H13" s="160" t="s">
        <v>105</v>
      </c>
      <c r="I13" s="99" t="s">
        <v>341</v>
      </c>
      <c r="J13" s="176">
        <v>9472.2</v>
      </c>
      <c r="K13" s="176">
        <v>9472.2</v>
      </c>
      <c r="L13" s="176">
        <v>9472.2</v>
      </c>
      <c r="M13" s="176">
        <v>9472.2</v>
      </c>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row>
    <row r="14" spans="1:60" s="23" customFormat="1" ht="60.75" customHeight="1">
      <c r="A14" s="2"/>
      <c r="B14" s="7" t="s">
        <v>473</v>
      </c>
      <c r="C14" s="2" t="s">
        <v>448</v>
      </c>
      <c r="D14" s="2" t="s">
        <v>343</v>
      </c>
      <c r="E14" s="2" t="s">
        <v>451</v>
      </c>
      <c r="F14" s="2" t="s">
        <v>38</v>
      </c>
      <c r="G14" s="95" t="s">
        <v>441</v>
      </c>
      <c r="H14" s="160" t="s">
        <v>342</v>
      </c>
      <c r="I14" s="99" t="s">
        <v>442</v>
      </c>
      <c r="J14" s="176">
        <v>573.211</v>
      </c>
      <c r="K14" s="176">
        <v>515.9</v>
      </c>
      <c r="L14" s="176">
        <v>0</v>
      </c>
      <c r="M14" s="176">
        <v>0</v>
      </c>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row>
    <row r="15" spans="1:60" s="23" customFormat="1" ht="45.75" customHeight="1">
      <c r="A15" s="2"/>
      <c r="B15" s="250" t="s">
        <v>473</v>
      </c>
      <c r="C15" s="2" t="s">
        <v>411</v>
      </c>
      <c r="D15" s="2" t="s">
        <v>343</v>
      </c>
      <c r="E15" s="2" t="s">
        <v>451</v>
      </c>
      <c r="F15" s="2" t="s">
        <v>37</v>
      </c>
      <c r="G15" s="3" t="s">
        <v>641</v>
      </c>
      <c r="H15" s="50" t="s">
        <v>105</v>
      </c>
      <c r="I15" s="5" t="s">
        <v>341</v>
      </c>
      <c r="J15" s="176">
        <v>3252.1</v>
      </c>
      <c r="K15" s="176">
        <v>3252.1</v>
      </c>
      <c r="L15" s="176">
        <v>3252.1</v>
      </c>
      <c r="M15" s="176">
        <v>3252.1</v>
      </c>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row>
    <row r="16" spans="1:60" s="23" customFormat="1" ht="60.75" customHeight="1">
      <c r="A16" s="2"/>
      <c r="B16" s="258"/>
      <c r="C16" s="2" t="s">
        <v>411</v>
      </c>
      <c r="D16" s="2" t="s">
        <v>343</v>
      </c>
      <c r="E16" s="2" t="s">
        <v>451</v>
      </c>
      <c r="F16" s="2" t="s">
        <v>38</v>
      </c>
      <c r="G16" s="3" t="s">
        <v>441</v>
      </c>
      <c r="H16" s="50" t="s">
        <v>342</v>
      </c>
      <c r="I16" s="151" t="s">
        <v>442</v>
      </c>
      <c r="J16" s="176">
        <v>162.607</v>
      </c>
      <c r="K16" s="176">
        <v>146.3</v>
      </c>
      <c r="L16" s="176">
        <v>0</v>
      </c>
      <c r="M16" s="176">
        <v>0</v>
      </c>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row>
    <row r="17" spans="1:13" ht="45">
      <c r="A17" s="81" t="s">
        <v>153</v>
      </c>
      <c r="B17" s="82" t="s">
        <v>152</v>
      </c>
      <c r="C17" s="81"/>
      <c r="D17" s="83"/>
      <c r="E17" s="83"/>
      <c r="F17" s="81"/>
      <c r="G17" s="84"/>
      <c r="H17" s="83"/>
      <c r="I17" s="83"/>
      <c r="J17" s="175">
        <f>J18</f>
        <v>15426.54</v>
      </c>
      <c r="K17" s="175">
        <f>K18</f>
        <v>15426.54</v>
      </c>
      <c r="L17" s="175">
        <f>L18</f>
        <v>4445.900000000001</v>
      </c>
      <c r="M17" s="175">
        <f>M18</f>
        <v>4821.28613</v>
      </c>
    </row>
    <row r="18" spans="1:62" ht="45">
      <c r="A18" s="60"/>
      <c r="B18" s="24" t="s">
        <v>185</v>
      </c>
      <c r="C18" s="2"/>
      <c r="D18" s="10"/>
      <c r="E18" s="10" t="s">
        <v>70</v>
      </c>
      <c r="F18" s="10"/>
      <c r="G18" s="10"/>
      <c r="H18" s="10"/>
      <c r="I18" s="10"/>
      <c r="J18" s="176">
        <f>J19+J29</f>
        <v>15426.54</v>
      </c>
      <c r="K18" s="176">
        <f>K19+K29</f>
        <v>15426.54</v>
      </c>
      <c r="L18" s="176">
        <f>L19+L29</f>
        <v>4445.900000000001</v>
      </c>
      <c r="M18" s="176">
        <f>M19+M29</f>
        <v>4821.28613</v>
      </c>
      <c r="BI18" s="27"/>
      <c r="BJ18" s="27"/>
    </row>
    <row r="19" spans="1:62" ht="30">
      <c r="A19" s="60"/>
      <c r="B19" s="11" t="s">
        <v>525</v>
      </c>
      <c r="C19" s="2"/>
      <c r="D19" s="10"/>
      <c r="E19" s="10" t="s">
        <v>71</v>
      </c>
      <c r="F19" s="10"/>
      <c r="G19" s="10"/>
      <c r="H19" s="10"/>
      <c r="I19" s="10"/>
      <c r="J19" s="176">
        <f>J20+J28</f>
        <v>14776.84</v>
      </c>
      <c r="K19" s="176">
        <f>K20+K28</f>
        <v>14776.84</v>
      </c>
      <c r="L19" s="176">
        <f>L20+L28</f>
        <v>4082.5000000000005</v>
      </c>
      <c r="M19" s="176">
        <f>M20+M28</f>
        <v>4390.5</v>
      </c>
      <c r="BI19" s="27"/>
      <c r="BJ19" s="27"/>
    </row>
    <row r="20" spans="1:62" ht="45">
      <c r="A20" s="60"/>
      <c r="B20" s="51" t="s">
        <v>526</v>
      </c>
      <c r="C20" s="2"/>
      <c r="D20" s="110"/>
      <c r="E20" s="110" t="s">
        <v>186</v>
      </c>
      <c r="F20" s="110"/>
      <c r="G20" s="96"/>
      <c r="H20" s="2"/>
      <c r="I20" s="2"/>
      <c r="J20" s="176">
        <f>SUM(J21:J27)</f>
        <v>14309.04</v>
      </c>
      <c r="K20" s="176">
        <f>SUM(K21:K27)</f>
        <v>14309.04</v>
      </c>
      <c r="L20" s="176">
        <f>SUM(L21:L27)</f>
        <v>4082.5000000000005</v>
      </c>
      <c r="M20" s="176">
        <f>SUM(M21:M27)</f>
        <v>4082.5000000000005</v>
      </c>
      <c r="BI20" s="27"/>
      <c r="BJ20" s="27"/>
    </row>
    <row r="21" spans="1:62" ht="19.5" customHeight="1">
      <c r="A21" s="227"/>
      <c r="B21" s="296" t="s">
        <v>187</v>
      </c>
      <c r="C21" s="206" t="s">
        <v>524</v>
      </c>
      <c r="D21" s="110" t="s">
        <v>9</v>
      </c>
      <c r="E21" s="110" t="s">
        <v>188</v>
      </c>
      <c r="F21" s="110" t="s">
        <v>38</v>
      </c>
      <c r="G21" s="289" t="s">
        <v>865</v>
      </c>
      <c r="H21" s="227" t="s">
        <v>573</v>
      </c>
      <c r="I21" s="227" t="s">
        <v>574</v>
      </c>
      <c r="J21" s="176">
        <v>5073.8</v>
      </c>
      <c r="K21" s="176">
        <v>5073.8</v>
      </c>
      <c r="L21" s="176">
        <v>3827.9</v>
      </c>
      <c r="M21" s="176">
        <v>3827.9</v>
      </c>
      <c r="BI21" s="27"/>
      <c r="BJ21" s="27"/>
    </row>
    <row r="22" spans="1:62" ht="20.25" customHeight="1">
      <c r="A22" s="228"/>
      <c r="B22" s="299"/>
      <c r="C22" s="206" t="s">
        <v>524</v>
      </c>
      <c r="D22" s="110" t="s">
        <v>9</v>
      </c>
      <c r="E22" s="110" t="s">
        <v>188</v>
      </c>
      <c r="F22" s="110" t="s">
        <v>39</v>
      </c>
      <c r="G22" s="290"/>
      <c r="H22" s="234"/>
      <c r="I22" s="234"/>
      <c r="J22" s="176">
        <v>87.8</v>
      </c>
      <c r="K22" s="176">
        <v>87.8</v>
      </c>
      <c r="L22" s="176">
        <v>87.8</v>
      </c>
      <c r="M22" s="176">
        <v>87.8</v>
      </c>
      <c r="BI22" s="27"/>
      <c r="BJ22" s="27"/>
    </row>
    <row r="23" spans="1:62" ht="15">
      <c r="A23" s="97"/>
      <c r="B23" s="11" t="s">
        <v>112</v>
      </c>
      <c r="C23" s="206" t="s">
        <v>524</v>
      </c>
      <c r="D23" s="110" t="s">
        <v>9</v>
      </c>
      <c r="E23" s="110" t="s">
        <v>191</v>
      </c>
      <c r="F23" s="110" t="s">
        <v>38</v>
      </c>
      <c r="G23" s="290"/>
      <c r="H23" s="234"/>
      <c r="I23" s="234"/>
      <c r="J23" s="176">
        <v>117</v>
      </c>
      <c r="K23" s="176">
        <v>117</v>
      </c>
      <c r="L23" s="176">
        <v>117</v>
      </c>
      <c r="M23" s="176">
        <v>117</v>
      </c>
      <c r="BI23" s="27"/>
      <c r="BJ23" s="27"/>
    </row>
    <row r="24" spans="1:62" ht="45">
      <c r="A24" s="97"/>
      <c r="B24" s="102" t="s">
        <v>192</v>
      </c>
      <c r="C24" s="206" t="s">
        <v>524</v>
      </c>
      <c r="D24" s="110" t="s">
        <v>9</v>
      </c>
      <c r="E24" s="110" t="s">
        <v>193</v>
      </c>
      <c r="F24" s="110" t="s">
        <v>38</v>
      </c>
      <c r="G24" s="290"/>
      <c r="H24" s="234"/>
      <c r="I24" s="234"/>
      <c r="J24" s="176">
        <v>33.8</v>
      </c>
      <c r="K24" s="176">
        <v>33.8</v>
      </c>
      <c r="L24" s="176">
        <v>33.8</v>
      </c>
      <c r="M24" s="176">
        <v>33.8</v>
      </c>
      <c r="BI24" s="27"/>
      <c r="BJ24" s="27"/>
    </row>
    <row r="25" spans="1:62" ht="30">
      <c r="A25" s="97"/>
      <c r="B25" s="102" t="s">
        <v>528</v>
      </c>
      <c r="C25" s="206" t="s">
        <v>524</v>
      </c>
      <c r="D25" s="110" t="s">
        <v>9</v>
      </c>
      <c r="E25" s="110" t="s">
        <v>530</v>
      </c>
      <c r="F25" s="110" t="s">
        <v>38</v>
      </c>
      <c r="G25" s="290"/>
      <c r="H25" s="234"/>
      <c r="I25" s="234"/>
      <c r="J25" s="176">
        <v>10.2</v>
      </c>
      <c r="K25" s="176">
        <v>10.2</v>
      </c>
      <c r="L25" s="176">
        <v>10.2</v>
      </c>
      <c r="M25" s="176">
        <v>10.2</v>
      </c>
      <c r="BI25" s="27"/>
      <c r="BJ25" s="27"/>
    </row>
    <row r="26" spans="1:62" ht="21.75" customHeight="1">
      <c r="A26" s="97"/>
      <c r="B26" s="102" t="s">
        <v>529</v>
      </c>
      <c r="C26" s="206" t="s">
        <v>524</v>
      </c>
      <c r="D26" s="110" t="s">
        <v>9</v>
      </c>
      <c r="E26" s="110" t="s">
        <v>531</v>
      </c>
      <c r="F26" s="110" t="s">
        <v>38</v>
      </c>
      <c r="G26" s="290"/>
      <c r="H26" s="234"/>
      <c r="I26" s="234"/>
      <c r="J26" s="176">
        <v>5.8</v>
      </c>
      <c r="K26" s="176">
        <v>5.8</v>
      </c>
      <c r="L26" s="176">
        <v>5.8</v>
      </c>
      <c r="M26" s="176">
        <v>5.8</v>
      </c>
      <c r="BI26" s="27"/>
      <c r="BJ26" s="27"/>
    </row>
    <row r="27" spans="1:62" ht="69" customHeight="1">
      <c r="A27" s="97"/>
      <c r="B27" s="102" t="s">
        <v>527</v>
      </c>
      <c r="C27" s="206" t="s">
        <v>524</v>
      </c>
      <c r="D27" s="110" t="s">
        <v>9</v>
      </c>
      <c r="E27" s="10" t="s">
        <v>463</v>
      </c>
      <c r="F27" s="110" t="s">
        <v>38</v>
      </c>
      <c r="G27" s="291"/>
      <c r="H27" s="228"/>
      <c r="I27" s="228"/>
      <c r="J27" s="176">
        <f>4490.34+4490.3</f>
        <v>8980.64</v>
      </c>
      <c r="K27" s="176">
        <f>4490.34+4490.3</f>
        <v>8980.64</v>
      </c>
      <c r="L27" s="176">
        <v>0</v>
      </c>
      <c r="M27" s="176">
        <v>0</v>
      </c>
      <c r="BI27" s="27"/>
      <c r="BJ27" s="27"/>
    </row>
    <row r="28" spans="1:62" ht="62.25" customHeight="1">
      <c r="A28" s="60"/>
      <c r="B28" s="7" t="s">
        <v>194</v>
      </c>
      <c r="C28" s="206" t="s">
        <v>524</v>
      </c>
      <c r="D28" s="110" t="s">
        <v>9</v>
      </c>
      <c r="E28" s="110" t="s">
        <v>195</v>
      </c>
      <c r="F28" s="110" t="s">
        <v>38</v>
      </c>
      <c r="G28" s="56" t="s">
        <v>869</v>
      </c>
      <c r="H28" s="1" t="s">
        <v>44</v>
      </c>
      <c r="I28" s="1" t="s">
        <v>474</v>
      </c>
      <c r="J28" s="176">
        <v>467.8</v>
      </c>
      <c r="K28" s="176">
        <v>467.8</v>
      </c>
      <c r="L28" s="176">
        <v>0</v>
      </c>
      <c r="M28" s="176">
        <v>308</v>
      </c>
      <c r="BI28" s="27"/>
      <c r="BJ28" s="27"/>
    </row>
    <row r="29" spans="1:62" ht="30">
      <c r="A29" s="2"/>
      <c r="B29" s="11" t="s">
        <v>532</v>
      </c>
      <c r="C29" s="2"/>
      <c r="D29" s="10"/>
      <c r="E29" s="10" t="s">
        <v>72</v>
      </c>
      <c r="F29" s="10"/>
      <c r="G29" s="107"/>
      <c r="H29" s="10"/>
      <c r="I29" s="10"/>
      <c r="J29" s="176">
        <f>J30+J31+J32+J33</f>
        <v>649.6999999999999</v>
      </c>
      <c r="K29" s="176">
        <f>K30+K31+K32+K33</f>
        <v>649.6999999999999</v>
      </c>
      <c r="L29" s="176">
        <f>L30+L31+L32+L33</f>
        <v>363.40000000000003</v>
      </c>
      <c r="M29" s="176">
        <f>M30+M31+M32+M33</f>
        <v>430.78612999999996</v>
      </c>
      <c r="BI29" s="27"/>
      <c r="BJ29" s="27"/>
    </row>
    <row r="30" spans="1:62" ht="30" customHeight="1">
      <c r="A30" s="55"/>
      <c r="B30" s="108" t="s">
        <v>196</v>
      </c>
      <c r="C30" s="206" t="s">
        <v>524</v>
      </c>
      <c r="D30" s="110" t="s">
        <v>8</v>
      </c>
      <c r="E30" s="110" t="s">
        <v>197</v>
      </c>
      <c r="F30" s="110" t="s">
        <v>38</v>
      </c>
      <c r="G30" s="289" t="s">
        <v>869</v>
      </c>
      <c r="H30" s="227" t="s">
        <v>44</v>
      </c>
      <c r="I30" s="227" t="s">
        <v>474</v>
      </c>
      <c r="J30" s="176">
        <v>520</v>
      </c>
      <c r="K30" s="176">
        <v>520</v>
      </c>
      <c r="L30" s="176">
        <v>0</v>
      </c>
      <c r="M30" s="176">
        <v>0</v>
      </c>
      <c r="BI30" s="27"/>
      <c r="BJ30" s="27"/>
    </row>
    <row r="31" spans="1:62" ht="17.25" customHeight="1">
      <c r="A31" s="254"/>
      <c r="B31" s="229" t="s">
        <v>198</v>
      </c>
      <c r="C31" s="206" t="s">
        <v>524</v>
      </c>
      <c r="D31" s="110" t="s">
        <v>9</v>
      </c>
      <c r="E31" s="227" t="s">
        <v>199</v>
      </c>
      <c r="F31" s="254" t="s">
        <v>38</v>
      </c>
      <c r="G31" s="290"/>
      <c r="H31" s="234"/>
      <c r="I31" s="234"/>
      <c r="J31" s="176">
        <v>59.4</v>
      </c>
      <c r="K31" s="176">
        <v>59.4</v>
      </c>
      <c r="L31" s="177">
        <v>21.3</v>
      </c>
      <c r="M31" s="177">
        <v>55.4</v>
      </c>
      <c r="BI31" s="27"/>
      <c r="BJ31" s="27"/>
    </row>
    <row r="32" spans="1:62" ht="17.25" customHeight="1">
      <c r="A32" s="240"/>
      <c r="B32" s="230"/>
      <c r="C32" s="206" t="s">
        <v>524</v>
      </c>
      <c r="D32" s="110" t="s">
        <v>8</v>
      </c>
      <c r="E32" s="228"/>
      <c r="F32" s="240"/>
      <c r="G32" s="290"/>
      <c r="H32" s="234"/>
      <c r="I32" s="234"/>
      <c r="J32" s="176">
        <v>70.3</v>
      </c>
      <c r="K32" s="176">
        <v>70.3</v>
      </c>
      <c r="L32" s="176">
        <v>0</v>
      </c>
      <c r="M32" s="176">
        <v>0</v>
      </c>
      <c r="BI32" s="27"/>
      <c r="BJ32" s="27"/>
    </row>
    <row r="33" spans="1:62" ht="31.5" customHeight="1">
      <c r="A33" s="163"/>
      <c r="B33" s="7" t="s">
        <v>443</v>
      </c>
      <c r="C33" s="206" t="s">
        <v>524</v>
      </c>
      <c r="D33" s="110" t="s">
        <v>8</v>
      </c>
      <c r="E33" s="10" t="s">
        <v>444</v>
      </c>
      <c r="F33" s="163" t="s">
        <v>38</v>
      </c>
      <c r="G33" s="291"/>
      <c r="H33" s="228"/>
      <c r="I33" s="228"/>
      <c r="J33" s="176">
        <v>0</v>
      </c>
      <c r="K33" s="176">
        <v>0</v>
      </c>
      <c r="L33" s="176">
        <v>342.1</v>
      </c>
      <c r="M33" s="176">
        <v>375.38613</v>
      </c>
      <c r="BI33" s="27"/>
      <c r="BJ33" s="27"/>
    </row>
    <row r="34" spans="1:62" ht="75">
      <c r="A34" s="86">
        <v>2505</v>
      </c>
      <c r="B34" s="85" t="s">
        <v>213</v>
      </c>
      <c r="C34" s="86"/>
      <c r="D34" s="86"/>
      <c r="E34" s="86"/>
      <c r="F34" s="86"/>
      <c r="G34" s="86"/>
      <c r="H34" s="86"/>
      <c r="I34" s="86"/>
      <c r="J34" s="175">
        <f>J35</f>
        <v>70239.7738</v>
      </c>
      <c r="K34" s="175">
        <f>K35</f>
        <v>70239.7738</v>
      </c>
      <c r="L34" s="175">
        <f>L35</f>
        <v>48867</v>
      </c>
      <c r="M34" s="175">
        <f>M35</f>
        <v>15108.8</v>
      </c>
      <c r="BI34" s="27"/>
      <c r="BJ34" s="27"/>
    </row>
    <row r="35" spans="1:62" ht="30">
      <c r="A35" s="103"/>
      <c r="B35" s="102" t="s">
        <v>215</v>
      </c>
      <c r="C35" s="4"/>
      <c r="D35" s="4"/>
      <c r="E35" s="103">
        <v>1100000000</v>
      </c>
      <c r="F35" s="103"/>
      <c r="G35" s="103"/>
      <c r="H35" s="103"/>
      <c r="I35" s="103"/>
      <c r="J35" s="176">
        <f>J36+J41+J47</f>
        <v>70239.7738</v>
      </c>
      <c r="K35" s="176">
        <f>K36+K41+K47</f>
        <v>70239.7738</v>
      </c>
      <c r="L35" s="176">
        <f>L36+L41+L47</f>
        <v>48867</v>
      </c>
      <c r="M35" s="176">
        <f>M36+M41+M47</f>
        <v>15108.8</v>
      </c>
      <c r="BI35" s="27"/>
      <c r="BJ35" s="27"/>
    </row>
    <row r="36" spans="1:62" ht="30">
      <c r="A36" s="103"/>
      <c r="B36" s="102" t="s">
        <v>214</v>
      </c>
      <c r="C36" s="4"/>
      <c r="D36" s="4"/>
      <c r="E36" s="103">
        <v>1110000000</v>
      </c>
      <c r="F36" s="103"/>
      <c r="G36" s="103"/>
      <c r="H36" s="103"/>
      <c r="I36" s="103"/>
      <c r="J36" s="176">
        <f>J37+J38+J39+J40</f>
        <v>41448.26173</v>
      </c>
      <c r="K36" s="176">
        <f>K37+K38+K39+K40</f>
        <v>41448.26173</v>
      </c>
      <c r="L36" s="176">
        <f>L37+L38+L39+L40</f>
        <v>42267</v>
      </c>
      <c r="M36" s="176">
        <f>M37+M38+M39+M40</f>
        <v>4550</v>
      </c>
      <c r="BI36" s="27"/>
      <c r="BJ36" s="27"/>
    </row>
    <row r="37" spans="1:62" ht="30" customHeight="1">
      <c r="A37" s="103"/>
      <c r="B37" s="102" t="s">
        <v>552</v>
      </c>
      <c r="C37" s="4" t="s">
        <v>4</v>
      </c>
      <c r="D37" s="2" t="s">
        <v>216</v>
      </c>
      <c r="E37" s="103">
        <v>1110100010</v>
      </c>
      <c r="F37" s="103">
        <v>410</v>
      </c>
      <c r="G37" s="260" t="s">
        <v>868</v>
      </c>
      <c r="H37" s="223" t="s">
        <v>375</v>
      </c>
      <c r="I37" s="223" t="s">
        <v>575</v>
      </c>
      <c r="J37" s="176">
        <v>0</v>
      </c>
      <c r="K37" s="176">
        <v>0</v>
      </c>
      <c r="L37" s="176">
        <v>0</v>
      </c>
      <c r="M37" s="176">
        <v>4550</v>
      </c>
      <c r="BI37" s="27"/>
      <c r="BJ37" s="27"/>
    </row>
    <row r="38" spans="1:62" ht="15">
      <c r="A38" s="163"/>
      <c r="B38" s="102" t="s">
        <v>553</v>
      </c>
      <c r="C38" s="4" t="s">
        <v>4</v>
      </c>
      <c r="D38" s="2" t="s">
        <v>216</v>
      </c>
      <c r="E38" s="103">
        <v>1110100020</v>
      </c>
      <c r="F38" s="163" t="s">
        <v>113</v>
      </c>
      <c r="G38" s="304"/>
      <c r="H38" s="255"/>
      <c r="I38" s="255"/>
      <c r="J38" s="176">
        <v>771.26</v>
      </c>
      <c r="K38" s="176">
        <v>771.26</v>
      </c>
      <c r="L38" s="176">
        <v>0</v>
      </c>
      <c r="M38" s="176">
        <v>0</v>
      </c>
      <c r="BI38" s="27"/>
      <c r="BJ38" s="27"/>
    </row>
    <row r="39" spans="1:62" ht="75">
      <c r="A39" s="163"/>
      <c r="B39" s="102" t="s">
        <v>345</v>
      </c>
      <c r="C39" s="4" t="s">
        <v>4</v>
      </c>
      <c r="D39" s="2" t="s">
        <v>216</v>
      </c>
      <c r="E39" s="10" t="s">
        <v>347</v>
      </c>
      <c r="F39" s="163" t="s">
        <v>113</v>
      </c>
      <c r="G39" s="304"/>
      <c r="H39" s="255"/>
      <c r="I39" s="255"/>
      <c r="J39" s="176">
        <f>3196.4+9589.2</f>
        <v>12785.6</v>
      </c>
      <c r="K39" s="176">
        <f>3196.4+9589.2</f>
        <v>12785.6</v>
      </c>
      <c r="L39" s="176">
        <v>0</v>
      </c>
      <c r="M39" s="176">
        <v>0</v>
      </c>
      <c r="BI39" s="27"/>
      <c r="BJ39" s="27"/>
    </row>
    <row r="40" spans="1:62" ht="45">
      <c r="A40" s="163"/>
      <c r="B40" s="102" t="s">
        <v>346</v>
      </c>
      <c r="C40" s="4" t="s">
        <v>4</v>
      </c>
      <c r="D40" s="2" t="s">
        <v>216</v>
      </c>
      <c r="E40" s="10" t="s">
        <v>348</v>
      </c>
      <c r="F40" s="163" t="s">
        <v>113</v>
      </c>
      <c r="G40" s="304"/>
      <c r="H40" s="255"/>
      <c r="I40" s="255"/>
      <c r="J40" s="176">
        <f>18853.60173+9037.8</f>
        <v>27891.401729999998</v>
      </c>
      <c r="K40" s="176">
        <f>18853.60173+9037.8</f>
        <v>27891.401729999998</v>
      </c>
      <c r="L40" s="176">
        <f>21133.5+21133.5</f>
        <v>42267</v>
      </c>
      <c r="M40" s="176">
        <v>0</v>
      </c>
      <c r="BI40" s="27"/>
      <c r="BJ40" s="27"/>
    </row>
    <row r="41" spans="1:62" ht="30">
      <c r="A41" s="103"/>
      <c r="B41" s="102" t="s">
        <v>217</v>
      </c>
      <c r="C41" s="4"/>
      <c r="D41" s="2"/>
      <c r="E41" s="103">
        <v>1120000000</v>
      </c>
      <c r="F41" s="103"/>
      <c r="G41" s="304"/>
      <c r="H41" s="255"/>
      <c r="I41" s="255"/>
      <c r="J41" s="176">
        <f>J42+J43+J44+J45+J46</f>
        <v>19291.51207</v>
      </c>
      <c r="K41" s="176">
        <f>K42+K43+K44+K45+K46</f>
        <v>19291.51207</v>
      </c>
      <c r="L41" s="176">
        <f>L42+L43+L44+L45+L46</f>
        <v>6600</v>
      </c>
      <c r="M41" s="176">
        <f>M42+M43+M44+M45+M46</f>
        <v>10558.8</v>
      </c>
      <c r="BI41" s="27"/>
      <c r="BJ41" s="27"/>
    </row>
    <row r="42" spans="1:62" ht="32.25" customHeight="1">
      <c r="A42" s="165"/>
      <c r="B42" s="114" t="s">
        <v>218</v>
      </c>
      <c r="C42" s="4" t="s">
        <v>4</v>
      </c>
      <c r="D42" s="1" t="s">
        <v>216</v>
      </c>
      <c r="E42" s="111">
        <v>1120100020</v>
      </c>
      <c r="F42" s="103">
        <v>410</v>
      </c>
      <c r="G42" s="304"/>
      <c r="H42" s="255"/>
      <c r="I42" s="255"/>
      <c r="J42" s="176">
        <v>271.88728</v>
      </c>
      <c r="K42" s="176">
        <v>271.88728</v>
      </c>
      <c r="L42" s="176">
        <v>0</v>
      </c>
      <c r="M42" s="176">
        <v>7858.8</v>
      </c>
      <c r="BI42" s="27"/>
      <c r="BJ42" s="27"/>
    </row>
    <row r="43" spans="1:62" ht="26.25" customHeight="1">
      <c r="A43" s="111"/>
      <c r="B43" s="229" t="s">
        <v>349</v>
      </c>
      <c r="C43" s="4" t="s">
        <v>4</v>
      </c>
      <c r="D43" s="227" t="s">
        <v>216</v>
      </c>
      <c r="E43" s="223" t="s">
        <v>350</v>
      </c>
      <c r="F43" s="103">
        <v>240</v>
      </c>
      <c r="G43" s="304"/>
      <c r="H43" s="255"/>
      <c r="I43" s="255"/>
      <c r="J43" s="176">
        <f>4000+4000</f>
        <v>8000</v>
      </c>
      <c r="K43" s="176">
        <f>4000+4000</f>
        <v>8000</v>
      </c>
      <c r="L43" s="176">
        <f>1550+1550</f>
        <v>3100</v>
      </c>
      <c r="M43" s="176">
        <v>0</v>
      </c>
      <c r="BI43" s="27"/>
      <c r="BJ43" s="27"/>
    </row>
    <row r="44" spans="1:62" ht="26.25" customHeight="1">
      <c r="A44" s="111"/>
      <c r="B44" s="230"/>
      <c r="C44" s="4" t="s">
        <v>4</v>
      </c>
      <c r="D44" s="228"/>
      <c r="E44" s="224"/>
      <c r="F44" s="103">
        <v>410</v>
      </c>
      <c r="G44" s="265"/>
      <c r="H44" s="224"/>
      <c r="I44" s="224"/>
      <c r="J44" s="176">
        <v>3891.309</v>
      </c>
      <c r="K44" s="176">
        <v>3891.309</v>
      </c>
      <c r="L44" s="176">
        <v>0</v>
      </c>
      <c r="M44" s="176">
        <v>0</v>
      </c>
      <c r="BI44" s="27"/>
      <c r="BJ44" s="27"/>
    </row>
    <row r="45" spans="1:62" ht="35.25" customHeight="1">
      <c r="A45" s="111"/>
      <c r="B45" s="7" t="s">
        <v>821</v>
      </c>
      <c r="C45" s="4" t="s">
        <v>4</v>
      </c>
      <c r="D45" s="109" t="s">
        <v>216</v>
      </c>
      <c r="E45" s="103" t="s">
        <v>879</v>
      </c>
      <c r="F45" s="103">
        <v>240</v>
      </c>
      <c r="G45" s="260" t="s">
        <v>866</v>
      </c>
      <c r="H45" s="223" t="s">
        <v>44</v>
      </c>
      <c r="I45" s="223" t="s">
        <v>474</v>
      </c>
      <c r="J45" s="176">
        <f>356.41579+6771.9</f>
        <v>7128.31579</v>
      </c>
      <c r="K45" s="176">
        <f>356.41579+6771.9</f>
        <v>7128.31579</v>
      </c>
      <c r="L45" s="176">
        <v>0</v>
      </c>
      <c r="M45" s="176">
        <v>0</v>
      </c>
      <c r="BI45" s="27"/>
      <c r="BJ45" s="27"/>
    </row>
    <row r="46" spans="1:62" ht="56.25" customHeight="1">
      <c r="A46" s="111"/>
      <c r="B46" s="98" t="s">
        <v>824</v>
      </c>
      <c r="C46" s="4" t="s">
        <v>4</v>
      </c>
      <c r="D46" s="109" t="s">
        <v>216</v>
      </c>
      <c r="E46" s="103" t="s">
        <v>880</v>
      </c>
      <c r="F46" s="103">
        <v>240</v>
      </c>
      <c r="G46" s="265"/>
      <c r="H46" s="224"/>
      <c r="I46" s="224"/>
      <c r="J46" s="176">
        <v>0</v>
      </c>
      <c r="K46" s="176">
        <v>0</v>
      </c>
      <c r="L46" s="176">
        <f>175+3325</f>
        <v>3500</v>
      </c>
      <c r="M46" s="176">
        <f>135+2565</f>
        <v>2700</v>
      </c>
      <c r="BI46" s="27"/>
      <c r="BJ46" s="27"/>
    </row>
    <row r="47" spans="1:62" ht="30">
      <c r="A47" s="4"/>
      <c r="B47" s="102" t="s">
        <v>219</v>
      </c>
      <c r="C47" s="4"/>
      <c r="D47" s="2"/>
      <c r="E47" s="103">
        <v>1130000000</v>
      </c>
      <c r="F47" s="103"/>
      <c r="G47" s="155"/>
      <c r="H47" s="98"/>
      <c r="I47" s="98"/>
      <c r="J47" s="176">
        <f>J48+J49</f>
        <v>9500</v>
      </c>
      <c r="K47" s="176">
        <f>K48+K49</f>
        <v>9500</v>
      </c>
      <c r="L47" s="176">
        <f>L48+L49</f>
        <v>0</v>
      </c>
      <c r="M47" s="176">
        <f>M48+M49</f>
        <v>0</v>
      </c>
      <c r="BI47" s="27"/>
      <c r="BJ47" s="27"/>
    </row>
    <row r="48" spans="1:62" ht="106.5" customHeight="1">
      <c r="A48" s="163"/>
      <c r="B48" s="102" t="s">
        <v>220</v>
      </c>
      <c r="C48" s="4" t="s">
        <v>4</v>
      </c>
      <c r="D48" s="2" t="s">
        <v>216</v>
      </c>
      <c r="E48" s="103">
        <v>1130100020</v>
      </c>
      <c r="F48" s="103">
        <v>810</v>
      </c>
      <c r="G48" s="130" t="s">
        <v>867</v>
      </c>
      <c r="H48" s="103" t="s">
        <v>554</v>
      </c>
      <c r="I48" s="103" t="s">
        <v>576</v>
      </c>
      <c r="J48" s="176">
        <v>7000</v>
      </c>
      <c r="K48" s="176">
        <v>7000</v>
      </c>
      <c r="L48" s="176">
        <v>0</v>
      </c>
      <c r="M48" s="176">
        <v>0</v>
      </c>
      <c r="BI48" s="27"/>
      <c r="BJ48" s="27"/>
    </row>
    <row r="49" spans="1:62" ht="120">
      <c r="A49" s="163"/>
      <c r="B49" s="102" t="s">
        <v>445</v>
      </c>
      <c r="C49" s="4" t="s">
        <v>4</v>
      </c>
      <c r="D49" s="2" t="s">
        <v>216</v>
      </c>
      <c r="E49" s="103" t="s">
        <v>446</v>
      </c>
      <c r="F49" s="103">
        <v>410</v>
      </c>
      <c r="G49" s="130" t="s">
        <v>866</v>
      </c>
      <c r="H49" s="103" t="s">
        <v>44</v>
      </c>
      <c r="I49" s="103" t="s">
        <v>577</v>
      </c>
      <c r="J49" s="176">
        <v>2500</v>
      </c>
      <c r="K49" s="176">
        <v>2500</v>
      </c>
      <c r="L49" s="176">
        <v>0</v>
      </c>
      <c r="M49" s="176">
        <v>0</v>
      </c>
      <c r="BI49" s="27"/>
      <c r="BJ49" s="27"/>
    </row>
    <row r="50" spans="1:13" ht="195">
      <c r="A50" s="81" t="s">
        <v>155</v>
      </c>
      <c r="B50" s="85" t="s">
        <v>154</v>
      </c>
      <c r="C50" s="86"/>
      <c r="D50" s="83"/>
      <c r="E50" s="83"/>
      <c r="F50" s="81"/>
      <c r="G50" s="87"/>
      <c r="H50" s="88"/>
      <c r="I50" s="88"/>
      <c r="J50" s="175">
        <f>J52+J55</f>
        <v>118139.70000000001</v>
      </c>
      <c r="K50" s="175">
        <f>K52+K55</f>
        <v>118139.70000000001</v>
      </c>
      <c r="L50" s="175">
        <f>L52+L55</f>
        <v>119134.5</v>
      </c>
      <c r="M50" s="175">
        <f>M52+M55</f>
        <v>95401.8</v>
      </c>
    </row>
    <row r="51" spans="1:13" ht="30">
      <c r="A51" s="2"/>
      <c r="B51" s="11" t="s">
        <v>201</v>
      </c>
      <c r="C51" s="4"/>
      <c r="D51" s="2"/>
      <c r="E51" s="2" t="s">
        <v>67</v>
      </c>
      <c r="F51" s="2"/>
      <c r="G51" s="3"/>
      <c r="H51" s="5"/>
      <c r="I51" s="5"/>
      <c r="J51" s="176">
        <f>J52+J55</f>
        <v>118139.70000000001</v>
      </c>
      <c r="K51" s="176">
        <f>K52+K55</f>
        <v>118139.70000000001</v>
      </c>
      <c r="L51" s="176">
        <f>L52+L55</f>
        <v>119134.5</v>
      </c>
      <c r="M51" s="176">
        <f>M52+M55</f>
        <v>95401.8</v>
      </c>
    </row>
    <row r="52" spans="1:13" ht="45">
      <c r="A52" s="2"/>
      <c r="B52" s="11" t="s">
        <v>200</v>
      </c>
      <c r="C52" s="4"/>
      <c r="D52" s="2"/>
      <c r="E52" s="2" t="s">
        <v>65</v>
      </c>
      <c r="F52" s="2"/>
      <c r="G52" s="9"/>
      <c r="H52" s="4"/>
      <c r="I52" s="5"/>
      <c r="J52" s="176">
        <f>J54+J53</f>
        <v>66232.1</v>
      </c>
      <c r="K52" s="176">
        <f>K54+K53</f>
        <v>66232.1</v>
      </c>
      <c r="L52" s="176">
        <f>L54+L53</f>
        <v>64877.2</v>
      </c>
      <c r="M52" s="176">
        <f>M54+M53</f>
        <v>39262</v>
      </c>
    </row>
    <row r="53" spans="1:13" ht="23.25" customHeight="1">
      <c r="A53" s="2"/>
      <c r="B53" s="52" t="s">
        <v>202</v>
      </c>
      <c r="C53" s="53" t="s">
        <v>4</v>
      </c>
      <c r="D53" s="2" t="s">
        <v>10</v>
      </c>
      <c r="E53" s="2" t="s">
        <v>465</v>
      </c>
      <c r="F53" s="2" t="s">
        <v>38</v>
      </c>
      <c r="G53" s="260" t="s">
        <v>578</v>
      </c>
      <c r="H53" s="223" t="s">
        <v>431</v>
      </c>
      <c r="I53" s="231" t="s">
        <v>579</v>
      </c>
      <c r="J53" s="176">
        <v>600</v>
      </c>
      <c r="K53" s="176">
        <v>600</v>
      </c>
      <c r="L53" s="176">
        <v>0</v>
      </c>
      <c r="M53" s="176">
        <v>0</v>
      </c>
    </row>
    <row r="54" spans="1:13" ht="87" customHeight="1">
      <c r="A54" s="49"/>
      <c r="B54" s="7" t="s">
        <v>464</v>
      </c>
      <c r="C54" s="53" t="s">
        <v>4</v>
      </c>
      <c r="D54" s="2" t="s">
        <v>10</v>
      </c>
      <c r="E54" s="2" t="s">
        <v>353</v>
      </c>
      <c r="F54" s="2" t="s">
        <v>38</v>
      </c>
      <c r="G54" s="265"/>
      <c r="H54" s="224"/>
      <c r="I54" s="233"/>
      <c r="J54" s="176">
        <f>6487.7+59144.4</f>
        <v>65632.1</v>
      </c>
      <c r="K54" s="176">
        <f>6487.7+59144.4</f>
        <v>65632.1</v>
      </c>
      <c r="L54" s="176">
        <f>6487.7+58389.5</f>
        <v>64877.2</v>
      </c>
      <c r="M54" s="176">
        <f>6487.7+32774.3</f>
        <v>39262</v>
      </c>
    </row>
    <row r="55" spans="1:13" ht="60">
      <c r="A55" s="2"/>
      <c r="B55" s="11" t="s">
        <v>203</v>
      </c>
      <c r="C55" s="4"/>
      <c r="D55" s="2"/>
      <c r="E55" s="2" t="s">
        <v>66</v>
      </c>
      <c r="F55" s="2"/>
      <c r="G55" s="9"/>
      <c r="H55" s="5"/>
      <c r="I55" s="5"/>
      <c r="J55" s="176">
        <f>J56</f>
        <v>51907.6</v>
      </c>
      <c r="K55" s="176">
        <f>K56</f>
        <v>51907.6</v>
      </c>
      <c r="L55" s="176">
        <f>L56</f>
        <v>54257.3</v>
      </c>
      <c r="M55" s="176">
        <f>M56</f>
        <v>56139.8</v>
      </c>
    </row>
    <row r="56" spans="1:13" ht="106.5" customHeight="1">
      <c r="A56" s="2"/>
      <c r="B56" s="51" t="s">
        <v>49</v>
      </c>
      <c r="C56" s="53" t="s">
        <v>4</v>
      </c>
      <c r="D56" s="2" t="s">
        <v>10</v>
      </c>
      <c r="E56" s="2" t="s">
        <v>204</v>
      </c>
      <c r="F56" s="2" t="s">
        <v>38</v>
      </c>
      <c r="G56" s="9" t="s">
        <v>578</v>
      </c>
      <c r="H56" s="4" t="s">
        <v>431</v>
      </c>
      <c r="I56" s="5" t="s">
        <v>579</v>
      </c>
      <c r="J56" s="176">
        <f>47468+4439.6</f>
        <v>51907.6</v>
      </c>
      <c r="K56" s="176">
        <f>47468+4439.6</f>
        <v>51907.6</v>
      </c>
      <c r="L56" s="176">
        <f>48803.4+5453.9</f>
        <v>54257.3</v>
      </c>
      <c r="M56" s="176">
        <f>49134+7005.8</f>
        <v>56139.8</v>
      </c>
    </row>
    <row r="57" spans="1:13" ht="135">
      <c r="A57" s="81" t="s">
        <v>210</v>
      </c>
      <c r="B57" s="90" t="s">
        <v>211</v>
      </c>
      <c r="C57" s="81"/>
      <c r="D57" s="81"/>
      <c r="E57" s="81"/>
      <c r="F57" s="81"/>
      <c r="G57" s="81"/>
      <c r="H57" s="81"/>
      <c r="I57" s="81"/>
      <c r="J57" s="175">
        <f>J61+J58+J69+J66</f>
        <v>40473.4</v>
      </c>
      <c r="K57" s="175">
        <f>K61+K58+K69+K66</f>
        <v>40473.4</v>
      </c>
      <c r="L57" s="175">
        <f>L61+L58+L69+L66</f>
        <v>183700.3</v>
      </c>
      <c r="M57" s="175">
        <f>M61+M58+M69+M66</f>
        <v>192365.00000000003</v>
      </c>
    </row>
    <row r="58" spans="1:13" ht="30">
      <c r="A58" s="2"/>
      <c r="B58" s="12" t="s">
        <v>256</v>
      </c>
      <c r="C58" s="2"/>
      <c r="D58" s="2"/>
      <c r="E58" s="2" t="s">
        <v>63</v>
      </c>
      <c r="F58" s="2"/>
      <c r="G58" s="2"/>
      <c r="H58" s="2"/>
      <c r="I58" s="2"/>
      <c r="J58" s="176">
        <f aca="true" t="shared" si="0" ref="J58:M59">J59</f>
        <v>1000</v>
      </c>
      <c r="K58" s="176">
        <f t="shared" si="0"/>
        <v>1000</v>
      </c>
      <c r="L58" s="176">
        <f t="shared" si="0"/>
        <v>1000</v>
      </c>
      <c r="M58" s="176">
        <f t="shared" si="0"/>
        <v>1000</v>
      </c>
    </row>
    <row r="59" spans="1:13" ht="30">
      <c r="A59" s="2"/>
      <c r="B59" s="12" t="s">
        <v>257</v>
      </c>
      <c r="C59" s="2"/>
      <c r="D59" s="2"/>
      <c r="E59" s="2" t="s">
        <v>258</v>
      </c>
      <c r="F59" s="2"/>
      <c r="G59" s="2"/>
      <c r="H59" s="2"/>
      <c r="I59" s="2"/>
      <c r="J59" s="176">
        <f t="shared" si="0"/>
        <v>1000</v>
      </c>
      <c r="K59" s="176">
        <f t="shared" si="0"/>
        <v>1000</v>
      </c>
      <c r="L59" s="176">
        <f t="shared" si="0"/>
        <v>1000</v>
      </c>
      <c r="M59" s="176">
        <f t="shared" si="0"/>
        <v>1000</v>
      </c>
    </row>
    <row r="60" spans="1:13" ht="100.5" customHeight="1">
      <c r="A60" s="2"/>
      <c r="B60" s="12" t="s">
        <v>455</v>
      </c>
      <c r="C60" s="2" t="s">
        <v>452</v>
      </c>
      <c r="D60" s="2" t="s">
        <v>11</v>
      </c>
      <c r="E60" s="2" t="s">
        <v>454</v>
      </c>
      <c r="F60" s="2" t="s">
        <v>271</v>
      </c>
      <c r="G60" s="164" t="s">
        <v>432</v>
      </c>
      <c r="H60" s="2" t="s">
        <v>380</v>
      </c>
      <c r="I60" s="1" t="s">
        <v>189</v>
      </c>
      <c r="J60" s="176">
        <v>1000</v>
      </c>
      <c r="K60" s="176">
        <v>1000</v>
      </c>
      <c r="L60" s="176">
        <v>1000</v>
      </c>
      <c r="M60" s="176">
        <v>1000</v>
      </c>
    </row>
    <row r="61" spans="1:13" ht="45">
      <c r="A61" s="2"/>
      <c r="B61" s="51" t="s">
        <v>185</v>
      </c>
      <c r="C61" s="53"/>
      <c r="D61" s="2"/>
      <c r="E61" s="2" t="s">
        <v>70</v>
      </c>
      <c r="F61" s="2"/>
      <c r="G61" s="9"/>
      <c r="H61" s="4"/>
      <c r="I61" s="5"/>
      <c r="J61" s="176">
        <f aca="true" t="shared" si="1" ref="J61:M62">J62</f>
        <v>1161.7</v>
      </c>
      <c r="K61" s="176">
        <f t="shared" si="1"/>
        <v>1161.7</v>
      </c>
      <c r="L61" s="176">
        <f t="shared" si="1"/>
        <v>161.7</v>
      </c>
      <c r="M61" s="176">
        <f t="shared" si="1"/>
        <v>161.7</v>
      </c>
    </row>
    <row r="62" spans="1:13" ht="30.75" customHeight="1">
      <c r="A62" s="227"/>
      <c r="B62" s="51" t="s">
        <v>525</v>
      </c>
      <c r="C62" s="53"/>
      <c r="D62" s="2"/>
      <c r="E62" s="2" t="s">
        <v>71</v>
      </c>
      <c r="F62" s="2"/>
      <c r="G62" s="157"/>
      <c r="H62" s="7"/>
      <c r="I62" s="24"/>
      <c r="J62" s="176">
        <f t="shared" si="1"/>
        <v>1161.7</v>
      </c>
      <c r="K62" s="176">
        <f t="shared" si="1"/>
        <v>1161.7</v>
      </c>
      <c r="L62" s="176">
        <f t="shared" si="1"/>
        <v>161.7</v>
      </c>
      <c r="M62" s="176">
        <f t="shared" si="1"/>
        <v>161.7</v>
      </c>
    </row>
    <row r="63" spans="1:13" ht="32.25" customHeight="1">
      <c r="A63" s="228"/>
      <c r="B63" s="153" t="s">
        <v>533</v>
      </c>
      <c r="C63" s="53"/>
      <c r="D63" s="2"/>
      <c r="E63" s="2" t="s">
        <v>534</v>
      </c>
      <c r="F63" s="2"/>
      <c r="G63" s="155"/>
      <c r="H63" s="98"/>
      <c r="I63" s="156"/>
      <c r="J63" s="178">
        <f>J64+J65</f>
        <v>1161.7</v>
      </c>
      <c r="K63" s="178">
        <f>K64+K65</f>
        <v>1161.7</v>
      </c>
      <c r="L63" s="178">
        <f>L64+L65</f>
        <v>161.7</v>
      </c>
      <c r="M63" s="178">
        <f>M64+M65</f>
        <v>161.7</v>
      </c>
    </row>
    <row r="64" spans="1:13" ht="66" customHeight="1">
      <c r="A64" s="2"/>
      <c r="B64" s="51" t="s">
        <v>535</v>
      </c>
      <c r="C64" s="53" t="s">
        <v>524</v>
      </c>
      <c r="D64" s="2" t="s">
        <v>212</v>
      </c>
      <c r="E64" s="2" t="s">
        <v>536</v>
      </c>
      <c r="F64" s="2" t="s">
        <v>38</v>
      </c>
      <c r="G64" s="260" t="s">
        <v>865</v>
      </c>
      <c r="H64" s="223" t="s">
        <v>376</v>
      </c>
      <c r="I64" s="231" t="s">
        <v>574</v>
      </c>
      <c r="J64" s="179">
        <v>161.7</v>
      </c>
      <c r="K64" s="179">
        <v>161.7</v>
      </c>
      <c r="L64" s="179">
        <v>161.7</v>
      </c>
      <c r="M64" s="179">
        <v>161.7</v>
      </c>
    </row>
    <row r="65" spans="1:13" ht="137.25" customHeight="1">
      <c r="A65" s="2"/>
      <c r="B65" s="51" t="s">
        <v>537</v>
      </c>
      <c r="C65" s="53" t="s">
        <v>524</v>
      </c>
      <c r="D65" s="2" t="s">
        <v>212</v>
      </c>
      <c r="E65" s="2" t="s">
        <v>463</v>
      </c>
      <c r="F65" s="2" t="s">
        <v>38</v>
      </c>
      <c r="G65" s="265"/>
      <c r="H65" s="224"/>
      <c r="I65" s="233"/>
      <c r="J65" s="179">
        <f>500+500</f>
        <v>1000</v>
      </c>
      <c r="K65" s="179">
        <f>500+500</f>
        <v>1000</v>
      </c>
      <c r="L65" s="179">
        <v>0</v>
      </c>
      <c r="M65" s="180">
        <v>0</v>
      </c>
    </row>
    <row r="66" spans="1:13" ht="70.5" customHeight="1">
      <c r="A66" s="2"/>
      <c r="B66" s="51" t="s">
        <v>847</v>
      </c>
      <c r="C66" s="53"/>
      <c r="D66" s="2"/>
      <c r="E66" s="2" t="s">
        <v>848</v>
      </c>
      <c r="F66" s="2"/>
      <c r="G66" s="9"/>
      <c r="H66" s="4"/>
      <c r="I66" s="5"/>
      <c r="J66" s="176">
        <f>J67+J68</f>
        <v>37244.8</v>
      </c>
      <c r="K66" s="176">
        <f>K67+K68</f>
        <v>37244.8</v>
      </c>
      <c r="L66" s="176">
        <f>L67+L68</f>
        <v>182271.9</v>
      </c>
      <c r="M66" s="176">
        <f>M67+M68</f>
        <v>191203.30000000002</v>
      </c>
    </row>
    <row r="67" spans="1:13" ht="36" customHeight="1">
      <c r="A67" s="2"/>
      <c r="B67" s="211" t="s">
        <v>849</v>
      </c>
      <c r="C67" s="210" t="s">
        <v>828</v>
      </c>
      <c r="D67" s="2" t="s">
        <v>212</v>
      </c>
      <c r="E67" s="2" t="s">
        <v>850</v>
      </c>
      <c r="F67" s="2" t="s">
        <v>113</v>
      </c>
      <c r="G67" s="260" t="s">
        <v>853</v>
      </c>
      <c r="H67" s="223" t="s">
        <v>854</v>
      </c>
      <c r="I67" s="231" t="s">
        <v>855</v>
      </c>
      <c r="J67" s="176">
        <v>35424.9</v>
      </c>
      <c r="K67" s="176">
        <v>35424.9</v>
      </c>
      <c r="L67" s="176">
        <v>173158.3</v>
      </c>
      <c r="M67" s="218">
        <v>181643.1</v>
      </c>
    </row>
    <row r="68" spans="1:13" ht="52.5" customHeight="1">
      <c r="A68" s="2"/>
      <c r="B68" s="51" t="s">
        <v>851</v>
      </c>
      <c r="C68" s="210" t="s">
        <v>828</v>
      </c>
      <c r="D68" s="2" t="s">
        <v>212</v>
      </c>
      <c r="E68" s="2" t="s">
        <v>852</v>
      </c>
      <c r="F68" s="2" t="s">
        <v>113</v>
      </c>
      <c r="G68" s="265"/>
      <c r="H68" s="224"/>
      <c r="I68" s="233"/>
      <c r="J68" s="179">
        <v>1819.9</v>
      </c>
      <c r="K68" s="179">
        <v>1819.9</v>
      </c>
      <c r="L68" s="179">
        <v>9113.6</v>
      </c>
      <c r="M68" s="180">
        <v>9560.2</v>
      </c>
    </row>
    <row r="69" spans="1:13" ht="47.25" customHeight="1">
      <c r="A69" s="2"/>
      <c r="B69" s="51" t="s">
        <v>558</v>
      </c>
      <c r="C69" s="53"/>
      <c r="D69" s="2"/>
      <c r="E69" s="2" t="s">
        <v>559</v>
      </c>
      <c r="F69" s="2"/>
      <c r="G69" s="130"/>
      <c r="H69" s="103"/>
      <c r="I69" s="148"/>
      <c r="J69" s="179">
        <f>J70</f>
        <v>1066.9</v>
      </c>
      <c r="K69" s="179">
        <f aca="true" t="shared" si="2" ref="K69:M70">K70</f>
        <v>1066.9</v>
      </c>
      <c r="L69" s="179">
        <f t="shared" si="2"/>
        <v>266.7</v>
      </c>
      <c r="M69" s="179">
        <f t="shared" si="2"/>
        <v>0</v>
      </c>
    </row>
    <row r="70" spans="1:13" ht="55.5" customHeight="1">
      <c r="A70" s="2"/>
      <c r="B70" s="51" t="s">
        <v>560</v>
      </c>
      <c r="C70" s="53"/>
      <c r="D70" s="2"/>
      <c r="E70" s="2" t="s">
        <v>561</v>
      </c>
      <c r="F70" s="2"/>
      <c r="G70" s="9"/>
      <c r="H70" s="103"/>
      <c r="I70" s="165"/>
      <c r="J70" s="179">
        <f>J71</f>
        <v>1066.9</v>
      </c>
      <c r="K70" s="179">
        <f t="shared" si="2"/>
        <v>1066.9</v>
      </c>
      <c r="L70" s="179">
        <f t="shared" si="2"/>
        <v>266.7</v>
      </c>
      <c r="M70" s="179">
        <f t="shared" si="2"/>
        <v>0</v>
      </c>
    </row>
    <row r="71" spans="1:13" ht="105" customHeight="1">
      <c r="A71" s="2"/>
      <c r="B71" s="51" t="s">
        <v>557</v>
      </c>
      <c r="C71" s="53" t="s">
        <v>4</v>
      </c>
      <c r="D71" s="2" t="s">
        <v>11</v>
      </c>
      <c r="E71" s="2" t="s">
        <v>562</v>
      </c>
      <c r="F71" s="2" t="s">
        <v>271</v>
      </c>
      <c r="G71" s="130" t="s">
        <v>862</v>
      </c>
      <c r="H71" s="103" t="s">
        <v>376</v>
      </c>
      <c r="I71" s="165" t="s">
        <v>580</v>
      </c>
      <c r="J71" s="179">
        <f>266.7+800.2</f>
        <v>1066.9</v>
      </c>
      <c r="K71" s="179">
        <f>266.7+800.2</f>
        <v>1066.9</v>
      </c>
      <c r="L71" s="179">
        <v>266.7</v>
      </c>
      <c r="M71" s="180">
        <v>0</v>
      </c>
    </row>
    <row r="72" spans="1:13" ht="60">
      <c r="A72" s="81" t="s">
        <v>157</v>
      </c>
      <c r="B72" s="85" t="s">
        <v>156</v>
      </c>
      <c r="C72" s="86"/>
      <c r="D72" s="81"/>
      <c r="E72" s="81"/>
      <c r="F72" s="81"/>
      <c r="G72" s="87"/>
      <c r="H72" s="88"/>
      <c r="I72" s="88"/>
      <c r="J72" s="175">
        <f aca="true" t="shared" si="3" ref="J72:M73">J73</f>
        <v>11519.5</v>
      </c>
      <c r="K72" s="175">
        <f t="shared" si="3"/>
        <v>11519.5</v>
      </c>
      <c r="L72" s="175">
        <f t="shared" si="3"/>
        <v>11519.5</v>
      </c>
      <c r="M72" s="175">
        <f t="shared" si="3"/>
        <v>11519.5</v>
      </c>
    </row>
    <row r="73" spans="1:60" s="54" customFormat="1" ht="30">
      <c r="A73" s="2"/>
      <c r="B73" s="11" t="s">
        <v>201</v>
      </c>
      <c r="C73" s="4"/>
      <c r="D73" s="2"/>
      <c r="E73" s="2" t="s">
        <v>67</v>
      </c>
      <c r="F73" s="2"/>
      <c r="G73" s="3"/>
      <c r="H73" s="2"/>
      <c r="I73" s="2"/>
      <c r="J73" s="176">
        <f>J74</f>
        <v>11519.5</v>
      </c>
      <c r="K73" s="176">
        <f t="shared" si="3"/>
        <v>11519.5</v>
      </c>
      <c r="L73" s="176">
        <f t="shared" si="3"/>
        <v>11519.5</v>
      </c>
      <c r="M73" s="176">
        <f t="shared" si="3"/>
        <v>11519.5</v>
      </c>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4"/>
    </row>
    <row r="74" spans="1:60" s="54" customFormat="1" ht="30">
      <c r="A74" s="60"/>
      <c r="B74" s="51" t="s">
        <v>205</v>
      </c>
      <c r="C74" s="76"/>
      <c r="D74" s="77"/>
      <c r="E74" s="2" t="s">
        <v>88</v>
      </c>
      <c r="F74" s="76"/>
      <c r="G74" s="9"/>
      <c r="H74" s="4"/>
      <c r="I74" s="5"/>
      <c r="J74" s="176">
        <f>J75+J76</f>
        <v>11519.5</v>
      </c>
      <c r="K74" s="176">
        <f>K75+K76</f>
        <v>11519.5</v>
      </c>
      <c r="L74" s="176">
        <f>L75+L76</f>
        <v>11519.5</v>
      </c>
      <c r="M74" s="176">
        <f>M75+M76</f>
        <v>11519.5</v>
      </c>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4"/>
    </row>
    <row r="75" spans="1:60" s="54" customFormat="1" ht="68.25" customHeight="1">
      <c r="A75" s="60"/>
      <c r="B75" s="51" t="s">
        <v>206</v>
      </c>
      <c r="C75" s="53" t="s">
        <v>4</v>
      </c>
      <c r="D75" s="49" t="s">
        <v>46</v>
      </c>
      <c r="E75" s="49" t="s">
        <v>207</v>
      </c>
      <c r="F75" s="49" t="s">
        <v>38</v>
      </c>
      <c r="G75" s="260" t="s">
        <v>770</v>
      </c>
      <c r="H75" s="223" t="s">
        <v>44</v>
      </c>
      <c r="I75" s="231" t="s">
        <v>474</v>
      </c>
      <c r="J75" s="176">
        <v>11499.5</v>
      </c>
      <c r="K75" s="176">
        <v>11499.5</v>
      </c>
      <c r="L75" s="176">
        <v>11499.5</v>
      </c>
      <c r="M75" s="176">
        <v>11499.5</v>
      </c>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4"/>
    </row>
    <row r="76" spans="1:60" s="54" customFormat="1" ht="30">
      <c r="A76" s="60"/>
      <c r="B76" s="7" t="s">
        <v>100</v>
      </c>
      <c r="C76" s="53" t="s">
        <v>4</v>
      </c>
      <c r="D76" s="49" t="s">
        <v>46</v>
      </c>
      <c r="E76" s="49" t="s">
        <v>208</v>
      </c>
      <c r="F76" s="49" t="s">
        <v>38</v>
      </c>
      <c r="G76" s="265"/>
      <c r="H76" s="224"/>
      <c r="I76" s="233"/>
      <c r="J76" s="176">
        <v>20</v>
      </c>
      <c r="K76" s="176">
        <v>20</v>
      </c>
      <c r="L76" s="176">
        <v>20</v>
      </c>
      <c r="M76" s="176">
        <v>20</v>
      </c>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4"/>
    </row>
    <row r="77" spans="1:60" s="54" customFormat="1" ht="70.5" customHeight="1">
      <c r="A77" s="81" t="s">
        <v>310</v>
      </c>
      <c r="B77" s="120" t="s">
        <v>498</v>
      </c>
      <c r="C77" s="86"/>
      <c r="D77" s="81"/>
      <c r="E77" s="81"/>
      <c r="F77" s="81"/>
      <c r="G77" s="105"/>
      <c r="H77" s="86"/>
      <c r="I77" s="88"/>
      <c r="J77" s="175">
        <f aca="true" t="shared" si="4" ref="J77:M78">J78</f>
        <v>15</v>
      </c>
      <c r="K77" s="175">
        <f t="shared" si="4"/>
        <v>15</v>
      </c>
      <c r="L77" s="175">
        <f t="shared" si="4"/>
        <v>55</v>
      </c>
      <c r="M77" s="175">
        <f t="shared" si="4"/>
        <v>55</v>
      </c>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4"/>
    </row>
    <row r="78" spans="1:60" s="54" customFormat="1" ht="45">
      <c r="A78" s="60"/>
      <c r="B78" s="7" t="s">
        <v>239</v>
      </c>
      <c r="C78" s="53"/>
      <c r="D78" s="49"/>
      <c r="E78" s="2" t="s">
        <v>54</v>
      </c>
      <c r="F78" s="49"/>
      <c r="G78" s="9"/>
      <c r="H78" s="4"/>
      <c r="I78" s="5"/>
      <c r="J78" s="176">
        <f>J79</f>
        <v>15</v>
      </c>
      <c r="K78" s="176">
        <f t="shared" si="4"/>
        <v>15</v>
      </c>
      <c r="L78" s="176">
        <f t="shared" si="4"/>
        <v>55</v>
      </c>
      <c r="M78" s="176">
        <f t="shared" si="4"/>
        <v>55</v>
      </c>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4"/>
    </row>
    <row r="79" spans="1:60" s="54" customFormat="1" ht="72" customHeight="1">
      <c r="A79" s="60"/>
      <c r="B79" s="7" t="s">
        <v>128</v>
      </c>
      <c r="C79" s="2" t="s">
        <v>450</v>
      </c>
      <c r="D79" s="49" t="s">
        <v>104</v>
      </c>
      <c r="E79" s="2" t="s">
        <v>499</v>
      </c>
      <c r="F79" s="49" t="s">
        <v>38</v>
      </c>
      <c r="G79" s="9" t="s">
        <v>771</v>
      </c>
      <c r="H79" s="4" t="s">
        <v>44</v>
      </c>
      <c r="I79" s="5" t="s">
        <v>189</v>
      </c>
      <c r="J79" s="176">
        <v>15</v>
      </c>
      <c r="K79" s="176">
        <v>15</v>
      </c>
      <c r="L79" s="176">
        <v>55</v>
      </c>
      <c r="M79" s="176">
        <v>55</v>
      </c>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4"/>
    </row>
    <row r="80" spans="1:60" s="54" customFormat="1" ht="135">
      <c r="A80" s="81" t="s">
        <v>209</v>
      </c>
      <c r="B80" s="120" t="s">
        <v>306</v>
      </c>
      <c r="C80" s="86"/>
      <c r="D80" s="81"/>
      <c r="E80" s="81"/>
      <c r="F80" s="81"/>
      <c r="G80" s="105"/>
      <c r="H80" s="86"/>
      <c r="I80" s="88"/>
      <c r="J80" s="175">
        <f>J81</f>
        <v>70</v>
      </c>
      <c r="K80" s="175">
        <f>K81</f>
        <v>70</v>
      </c>
      <c r="L80" s="175">
        <f>L81</f>
        <v>70</v>
      </c>
      <c r="M80" s="175">
        <f>M81</f>
        <v>70</v>
      </c>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4"/>
    </row>
    <row r="81" spans="1:60" s="54" customFormat="1" ht="60">
      <c r="A81" s="60"/>
      <c r="B81" s="7" t="s">
        <v>116</v>
      </c>
      <c r="C81" s="53"/>
      <c r="D81" s="49"/>
      <c r="E81" s="49"/>
      <c r="F81" s="49"/>
      <c r="G81" s="9"/>
      <c r="H81" s="4"/>
      <c r="I81" s="5"/>
      <c r="J81" s="176">
        <f>J82+J83+J84+J85</f>
        <v>70</v>
      </c>
      <c r="K81" s="176">
        <f>K82+K83+K84+K85</f>
        <v>70</v>
      </c>
      <c r="L81" s="176">
        <f>L82+L83+L84+L85</f>
        <v>70</v>
      </c>
      <c r="M81" s="176">
        <f>M82+M83+M84+M85</f>
        <v>70</v>
      </c>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4"/>
    </row>
    <row r="82" spans="1:60" s="54" customFormat="1" ht="30">
      <c r="A82" s="60"/>
      <c r="B82" s="7" t="s">
        <v>118</v>
      </c>
      <c r="C82" s="2" t="s">
        <v>450</v>
      </c>
      <c r="D82" s="2" t="s">
        <v>9</v>
      </c>
      <c r="E82" s="94" t="s">
        <v>117</v>
      </c>
      <c r="F82" s="2" t="s">
        <v>38</v>
      </c>
      <c r="G82" s="262" t="s">
        <v>378</v>
      </c>
      <c r="H82" s="286" t="s">
        <v>92</v>
      </c>
      <c r="I82" s="286" t="s">
        <v>189</v>
      </c>
      <c r="J82" s="176">
        <v>25</v>
      </c>
      <c r="K82" s="176">
        <v>25</v>
      </c>
      <c r="L82" s="176">
        <v>25</v>
      </c>
      <c r="M82" s="176">
        <v>25</v>
      </c>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4"/>
    </row>
    <row r="83" spans="1:60" s="54" customFormat="1" ht="75">
      <c r="A83" s="60"/>
      <c r="B83" s="7" t="s">
        <v>119</v>
      </c>
      <c r="C83" s="2" t="s">
        <v>450</v>
      </c>
      <c r="D83" s="2" t="s">
        <v>9</v>
      </c>
      <c r="E83" s="94" t="s">
        <v>120</v>
      </c>
      <c r="F83" s="2" t="s">
        <v>38</v>
      </c>
      <c r="G83" s="263"/>
      <c r="H83" s="287"/>
      <c r="I83" s="287"/>
      <c r="J83" s="176">
        <v>25</v>
      </c>
      <c r="K83" s="176">
        <v>25</v>
      </c>
      <c r="L83" s="176">
        <v>25</v>
      </c>
      <c r="M83" s="176">
        <v>25</v>
      </c>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4"/>
    </row>
    <row r="84" spans="1:60" s="54" customFormat="1" ht="45">
      <c r="A84" s="1"/>
      <c r="B84" s="7" t="s">
        <v>122</v>
      </c>
      <c r="C84" s="2" t="s">
        <v>450</v>
      </c>
      <c r="D84" s="2" t="s">
        <v>9</v>
      </c>
      <c r="E84" s="2" t="s">
        <v>121</v>
      </c>
      <c r="F84" s="2" t="s">
        <v>38</v>
      </c>
      <c r="G84" s="263"/>
      <c r="H84" s="287"/>
      <c r="I84" s="287"/>
      <c r="J84" s="176">
        <v>10</v>
      </c>
      <c r="K84" s="176">
        <v>10</v>
      </c>
      <c r="L84" s="176">
        <v>10</v>
      </c>
      <c r="M84" s="176">
        <v>10</v>
      </c>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4"/>
    </row>
    <row r="85" spans="1:60" s="54" customFormat="1" ht="45">
      <c r="A85" s="60"/>
      <c r="B85" s="51" t="s">
        <v>123</v>
      </c>
      <c r="C85" s="2" t="s">
        <v>450</v>
      </c>
      <c r="D85" s="2" t="s">
        <v>9</v>
      </c>
      <c r="E85" s="2" t="s">
        <v>124</v>
      </c>
      <c r="F85" s="2" t="s">
        <v>38</v>
      </c>
      <c r="G85" s="264"/>
      <c r="H85" s="288"/>
      <c r="I85" s="288"/>
      <c r="J85" s="176">
        <v>10</v>
      </c>
      <c r="K85" s="176">
        <v>10</v>
      </c>
      <c r="L85" s="176">
        <v>10</v>
      </c>
      <c r="M85" s="176">
        <v>10</v>
      </c>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4"/>
    </row>
    <row r="86" spans="1:13" ht="48.75" customHeight="1">
      <c r="A86" s="81" t="s">
        <v>158</v>
      </c>
      <c r="B86" s="82" t="s">
        <v>494</v>
      </c>
      <c r="C86" s="89"/>
      <c r="D86" s="83"/>
      <c r="E86" s="83"/>
      <c r="F86" s="81"/>
      <c r="G86" s="84"/>
      <c r="H86" s="81"/>
      <c r="I86" s="81"/>
      <c r="J86" s="175">
        <f>J87</f>
        <v>11</v>
      </c>
      <c r="K86" s="175">
        <f>K87</f>
        <v>11</v>
      </c>
      <c r="L86" s="175">
        <f>L87</f>
        <v>245.7</v>
      </c>
      <c r="M86" s="175">
        <f>M87</f>
        <v>245.7</v>
      </c>
    </row>
    <row r="87" spans="1:13" ht="45">
      <c r="A87" s="2"/>
      <c r="B87" s="12" t="s">
        <v>127</v>
      </c>
      <c r="C87" s="2"/>
      <c r="D87" s="2"/>
      <c r="E87" s="2" t="s">
        <v>54</v>
      </c>
      <c r="F87" s="2"/>
      <c r="G87" s="26"/>
      <c r="H87" s="2"/>
      <c r="I87" s="2"/>
      <c r="J87" s="176">
        <f>J88+J89</f>
        <v>11</v>
      </c>
      <c r="K87" s="176">
        <f>K88+K89</f>
        <v>11</v>
      </c>
      <c r="L87" s="176">
        <f>L88+L89</f>
        <v>245.7</v>
      </c>
      <c r="M87" s="176">
        <f>M88+M89</f>
        <v>245.7</v>
      </c>
    </row>
    <row r="88" spans="1:61" s="59" customFormat="1" ht="80.25" customHeight="1">
      <c r="A88" s="227"/>
      <c r="B88" s="229" t="s">
        <v>50</v>
      </c>
      <c r="C88" s="2" t="s">
        <v>450</v>
      </c>
      <c r="D88" s="2" t="s">
        <v>104</v>
      </c>
      <c r="E88" s="2" t="s">
        <v>497</v>
      </c>
      <c r="F88" s="2" t="s">
        <v>190</v>
      </c>
      <c r="G88" s="260" t="s">
        <v>772</v>
      </c>
      <c r="H88" s="227" t="s">
        <v>110</v>
      </c>
      <c r="I88" s="227" t="s">
        <v>336</v>
      </c>
      <c r="J88" s="181">
        <v>0</v>
      </c>
      <c r="K88" s="176">
        <v>0</v>
      </c>
      <c r="L88" s="181">
        <v>75.5</v>
      </c>
      <c r="M88" s="181">
        <v>75.5</v>
      </c>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66"/>
    </row>
    <row r="89" spans="1:61" s="59" customFormat="1" ht="80.25" customHeight="1">
      <c r="A89" s="228"/>
      <c r="B89" s="230"/>
      <c r="C89" s="2" t="s">
        <v>450</v>
      </c>
      <c r="D89" s="2" t="s">
        <v>104</v>
      </c>
      <c r="E89" s="2" t="s">
        <v>497</v>
      </c>
      <c r="F89" s="2" t="s">
        <v>38</v>
      </c>
      <c r="G89" s="265"/>
      <c r="H89" s="228"/>
      <c r="I89" s="228"/>
      <c r="J89" s="181">
        <v>11</v>
      </c>
      <c r="K89" s="176">
        <v>11</v>
      </c>
      <c r="L89" s="181">
        <v>170.2</v>
      </c>
      <c r="M89" s="181">
        <v>170.2</v>
      </c>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66"/>
    </row>
    <row r="90" spans="1:61" s="59" customFormat="1" ht="91.5" customHeight="1">
      <c r="A90" s="81" t="s">
        <v>506</v>
      </c>
      <c r="B90" s="89" t="s">
        <v>507</v>
      </c>
      <c r="C90" s="89"/>
      <c r="D90" s="89"/>
      <c r="E90" s="89"/>
      <c r="F90" s="89"/>
      <c r="G90" s="89"/>
      <c r="H90" s="89"/>
      <c r="I90" s="89"/>
      <c r="J90" s="175">
        <f aca="true" t="shared" si="5" ref="J90:M91">J91</f>
        <v>109.3</v>
      </c>
      <c r="K90" s="175">
        <f t="shared" si="5"/>
        <v>109.3</v>
      </c>
      <c r="L90" s="175">
        <f t="shared" si="5"/>
        <v>0</v>
      </c>
      <c r="M90" s="175">
        <f t="shared" si="5"/>
        <v>0</v>
      </c>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66"/>
    </row>
    <row r="91" spans="1:61" s="59" customFormat="1" ht="45">
      <c r="A91" s="109"/>
      <c r="B91" s="12" t="s">
        <v>127</v>
      </c>
      <c r="C91" s="2"/>
      <c r="D91" s="2"/>
      <c r="E91" s="2" t="s">
        <v>54</v>
      </c>
      <c r="F91" s="60"/>
      <c r="G91" s="113"/>
      <c r="H91" s="113"/>
      <c r="I91" s="113"/>
      <c r="J91" s="176">
        <f t="shared" si="5"/>
        <v>109.3</v>
      </c>
      <c r="K91" s="176">
        <f t="shared" si="5"/>
        <v>109.3</v>
      </c>
      <c r="L91" s="176">
        <f t="shared" si="5"/>
        <v>0</v>
      </c>
      <c r="M91" s="176">
        <f t="shared" si="5"/>
        <v>0</v>
      </c>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66"/>
    </row>
    <row r="92" spans="1:61" s="59" customFormat="1" ht="161.25" customHeight="1">
      <c r="A92" s="109"/>
      <c r="B92" s="102" t="s">
        <v>508</v>
      </c>
      <c r="C92" s="2" t="s">
        <v>450</v>
      </c>
      <c r="D92" s="2" t="s">
        <v>104</v>
      </c>
      <c r="E92" s="2" t="s">
        <v>505</v>
      </c>
      <c r="F92" s="2" t="s">
        <v>38</v>
      </c>
      <c r="G92" s="130" t="s">
        <v>773</v>
      </c>
      <c r="H92" s="109" t="s">
        <v>563</v>
      </c>
      <c r="I92" s="109" t="s">
        <v>564</v>
      </c>
      <c r="J92" s="181">
        <v>109.3</v>
      </c>
      <c r="K92" s="176">
        <v>109.3</v>
      </c>
      <c r="L92" s="181">
        <v>0</v>
      </c>
      <c r="M92" s="181">
        <v>0</v>
      </c>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66"/>
    </row>
    <row r="93" spans="1:61" s="59" customFormat="1" ht="30">
      <c r="A93" s="81" t="s">
        <v>307</v>
      </c>
      <c r="B93" s="85" t="s">
        <v>495</v>
      </c>
      <c r="C93" s="81"/>
      <c r="D93" s="81"/>
      <c r="E93" s="81"/>
      <c r="F93" s="81"/>
      <c r="G93" s="105"/>
      <c r="H93" s="81"/>
      <c r="I93" s="81"/>
      <c r="J93" s="175">
        <f aca="true" t="shared" si="6" ref="J93:M94">J94</f>
        <v>5620.099999999999</v>
      </c>
      <c r="K93" s="175">
        <f t="shared" si="6"/>
        <v>5620.099999999999</v>
      </c>
      <c r="L93" s="175">
        <f t="shared" si="6"/>
        <v>5795.4</v>
      </c>
      <c r="M93" s="175">
        <f t="shared" si="6"/>
        <v>5795.4</v>
      </c>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66"/>
    </row>
    <row r="94" spans="1:61" s="59" customFormat="1" ht="45">
      <c r="A94" s="2"/>
      <c r="B94" s="7" t="s">
        <v>239</v>
      </c>
      <c r="C94" s="2"/>
      <c r="D94" s="2"/>
      <c r="E94" s="2" t="s">
        <v>54</v>
      </c>
      <c r="F94" s="2"/>
      <c r="G94" s="9"/>
      <c r="H94" s="2"/>
      <c r="I94" s="2"/>
      <c r="J94" s="176">
        <f t="shared" si="6"/>
        <v>5620.099999999999</v>
      </c>
      <c r="K94" s="176">
        <f t="shared" si="6"/>
        <v>5620.099999999999</v>
      </c>
      <c r="L94" s="176">
        <f t="shared" si="6"/>
        <v>5795.4</v>
      </c>
      <c r="M94" s="176">
        <f t="shared" si="6"/>
        <v>5795.4</v>
      </c>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66"/>
    </row>
    <row r="95" spans="1:61" s="59" customFormat="1" ht="45">
      <c r="A95" s="2"/>
      <c r="B95" s="7" t="s">
        <v>485</v>
      </c>
      <c r="C95" s="2"/>
      <c r="D95" s="2"/>
      <c r="E95" s="2" t="s">
        <v>488</v>
      </c>
      <c r="F95" s="2"/>
      <c r="G95" s="9"/>
      <c r="H95" s="2"/>
      <c r="I95" s="2"/>
      <c r="J95" s="176">
        <f>J96+J97+J98</f>
        <v>5620.099999999999</v>
      </c>
      <c r="K95" s="176">
        <f>K96+K97+K98</f>
        <v>5620.099999999999</v>
      </c>
      <c r="L95" s="176">
        <f>L96+L97+L98</f>
        <v>5795.4</v>
      </c>
      <c r="M95" s="176">
        <f>M96+M97+M98</f>
        <v>5795.4</v>
      </c>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66"/>
    </row>
    <row r="96" spans="1:61" s="59" customFormat="1" ht="54.75" customHeight="1">
      <c r="A96" s="227"/>
      <c r="B96" s="229" t="s">
        <v>377</v>
      </c>
      <c r="C96" s="2" t="s">
        <v>450</v>
      </c>
      <c r="D96" s="2" t="s">
        <v>104</v>
      </c>
      <c r="E96" s="2" t="s">
        <v>484</v>
      </c>
      <c r="F96" s="2" t="s">
        <v>190</v>
      </c>
      <c r="G96" s="9" t="s">
        <v>632</v>
      </c>
      <c r="H96" s="2" t="s">
        <v>633</v>
      </c>
      <c r="I96" s="2" t="s">
        <v>634</v>
      </c>
      <c r="J96" s="181">
        <v>4680.9</v>
      </c>
      <c r="K96" s="181">
        <v>4680.9</v>
      </c>
      <c r="L96" s="181">
        <v>4834.2</v>
      </c>
      <c r="M96" s="181">
        <v>4834.2</v>
      </c>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66"/>
    </row>
    <row r="97" spans="1:61" s="59" customFormat="1" ht="30">
      <c r="A97" s="234"/>
      <c r="B97" s="241"/>
      <c r="C97" s="2" t="s">
        <v>450</v>
      </c>
      <c r="D97" s="2" t="s">
        <v>104</v>
      </c>
      <c r="E97" s="2" t="s">
        <v>484</v>
      </c>
      <c r="F97" s="2" t="s">
        <v>38</v>
      </c>
      <c r="G97" s="260" t="s">
        <v>730</v>
      </c>
      <c r="H97" s="227" t="s">
        <v>44</v>
      </c>
      <c r="I97" s="227" t="s">
        <v>189</v>
      </c>
      <c r="J97" s="181">
        <v>886.974</v>
      </c>
      <c r="K97" s="181">
        <v>886.974</v>
      </c>
      <c r="L97" s="181">
        <v>961.2</v>
      </c>
      <c r="M97" s="181">
        <v>961.2</v>
      </c>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66"/>
    </row>
    <row r="98" spans="1:61" s="59" customFormat="1" ht="51.75" customHeight="1">
      <c r="A98" s="228"/>
      <c r="B98" s="230"/>
      <c r="C98" s="2" t="s">
        <v>450</v>
      </c>
      <c r="D98" s="2" t="s">
        <v>104</v>
      </c>
      <c r="E98" s="2" t="s">
        <v>484</v>
      </c>
      <c r="F98" s="2" t="s">
        <v>39</v>
      </c>
      <c r="G98" s="266"/>
      <c r="H98" s="266"/>
      <c r="I98" s="266"/>
      <c r="J98" s="181">
        <v>52.226</v>
      </c>
      <c r="K98" s="181">
        <v>52.226</v>
      </c>
      <c r="L98" s="181">
        <v>0</v>
      </c>
      <c r="M98" s="181">
        <v>0</v>
      </c>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66"/>
    </row>
    <row r="99" spans="1:61" s="59" customFormat="1" ht="45">
      <c r="A99" s="81" t="s">
        <v>308</v>
      </c>
      <c r="B99" s="120" t="s">
        <v>496</v>
      </c>
      <c r="C99" s="81"/>
      <c r="D99" s="81"/>
      <c r="E99" s="104"/>
      <c r="F99" s="81"/>
      <c r="G99" s="105"/>
      <c r="H99" s="81"/>
      <c r="I99" s="81"/>
      <c r="J99" s="175">
        <f aca="true" t="shared" si="7" ref="J99:M100">J100</f>
        <v>0</v>
      </c>
      <c r="K99" s="175">
        <f t="shared" si="7"/>
        <v>0</v>
      </c>
      <c r="L99" s="175">
        <f t="shared" si="7"/>
        <v>80</v>
      </c>
      <c r="M99" s="175">
        <f t="shared" si="7"/>
        <v>80</v>
      </c>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66"/>
    </row>
    <row r="100" spans="1:61" s="59" customFormat="1" ht="45">
      <c r="A100" s="2"/>
      <c r="B100" s="7" t="s">
        <v>239</v>
      </c>
      <c r="C100" s="2"/>
      <c r="D100" s="2"/>
      <c r="E100" s="10" t="s">
        <v>54</v>
      </c>
      <c r="F100" s="2"/>
      <c r="G100" s="9"/>
      <c r="H100" s="2"/>
      <c r="I100" s="2"/>
      <c r="J100" s="176">
        <f t="shared" si="7"/>
        <v>0</v>
      </c>
      <c r="K100" s="176">
        <f t="shared" si="7"/>
        <v>0</v>
      </c>
      <c r="L100" s="176">
        <f t="shared" si="7"/>
        <v>80</v>
      </c>
      <c r="M100" s="176">
        <f t="shared" si="7"/>
        <v>80</v>
      </c>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66"/>
    </row>
    <row r="101" spans="1:61" s="59" customFormat="1" ht="72" customHeight="1">
      <c r="A101" s="60"/>
      <c r="B101" s="7" t="s">
        <v>309</v>
      </c>
      <c r="C101" s="2" t="s">
        <v>450</v>
      </c>
      <c r="D101" s="2" t="s">
        <v>104</v>
      </c>
      <c r="E101" s="2" t="s">
        <v>505</v>
      </c>
      <c r="F101" s="2" t="s">
        <v>38</v>
      </c>
      <c r="G101" s="9" t="s">
        <v>731</v>
      </c>
      <c r="H101" s="2" t="s">
        <v>44</v>
      </c>
      <c r="I101" s="2" t="s">
        <v>189</v>
      </c>
      <c r="J101" s="176">
        <v>0</v>
      </c>
      <c r="K101" s="176">
        <v>0</v>
      </c>
      <c r="L101" s="176">
        <v>80</v>
      </c>
      <c r="M101" s="176">
        <v>80</v>
      </c>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66"/>
    </row>
    <row r="102" spans="1:62" s="61" customFormat="1" ht="135">
      <c r="A102" s="81" t="s">
        <v>159</v>
      </c>
      <c r="B102" s="82" t="s">
        <v>160</v>
      </c>
      <c r="C102" s="81"/>
      <c r="D102" s="81"/>
      <c r="E102" s="89"/>
      <c r="F102" s="89"/>
      <c r="G102" s="84"/>
      <c r="H102" s="81"/>
      <c r="I102" s="81"/>
      <c r="J102" s="175">
        <f>J103</f>
        <v>46331.179000000004</v>
      </c>
      <c r="K102" s="175">
        <f>K103</f>
        <v>46331.179000000004</v>
      </c>
      <c r="L102" s="175">
        <f>L103</f>
        <v>35545.78</v>
      </c>
      <c r="M102" s="175">
        <f>M103</f>
        <v>35545.78</v>
      </c>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57"/>
      <c r="BJ102" s="25"/>
    </row>
    <row r="103" spans="1:62" s="61" customFormat="1" ht="30">
      <c r="A103" s="2"/>
      <c r="B103" s="11" t="s">
        <v>281</v>
      </c>
      <c r="C103" s="60"/>
      <c r="D103" s="2"/>
      <c r="E103" s="2" t="s">
        <v>74</v>
      </c>
      <c r="F103" s="60"/>
      <c r="G103" s="28"/>
      <c r="H103" s="2"/>
      <c r="I103" s="2"/>
      <c r="J103" s="176">
        <f>J104+J110</f>
        <v>46331.179000000004</v>
      </c>
      <c r="K103" s="176">
        <f>K104+K110</f>
        <v>46331.179000000004</v>
      </c>
      <c r="L103" s="176">
        <f>L104+L110</f>
        <v>35545.78</v>
      </c>
      <c r="M103" s="176">
        <f>M104+M110</f>
        <v>35545.78</v>
      </c>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57"/>
      <c r="BJ103" s="25"/>
    </row>
    <row r="104" spans="1:61" s="25" customFormat="1" ht="30">
      <c r="A104" s="2"/>
      <c r="B104" s="6" t="s">
        <v>282</v>
      </c>
      <c r="C104" s="60"/>
      <c r="D104" s="2"/>
      <c r="E104" s="2" t="s">
        <v>91</v>
      </c>
      <c r="F104" s="60"/>
      <c r="G104" s="5"/>
      <c r="H104" s="4"/>
      <c r="I104" s="2"/>
      <c r="J104" s="176">
        <f>J105+J106+J107+J108+J109</f>
        <v>36338.93</v>
      </c>
      <c r="K104" s="176">
        <f>K105+K106+K107+K108+K109</f>
        <v>36338.93</v>
      </c>
      <c r="L104" s="176">
        <f>L105+L106+L107+L108+L109</f>
        <v>35545.78</v>
      </c>
      <c r="M104" s="176">
        <f>M105+M106+M107+M108+M109</f>
        <v>35545.78</v>
      </c>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57"/>
    </row>
    <row r="105" spans="1:61" s="25" customFormat="1" ht="60" customHeight="1">
      <c r="A105" s="227"/>
      <c r="B105" s="229" t="s">
        <v>107</v>
      </c>
      <c r="C105" s="2" t="s">
        <v>452</v>
      </c>
      <c r="D105" s="2" t="s">
        <v>75</v>
      </c>
      <c r="E105" s="2" t="s">
        <v>283</v>
      </c>
      <c r="F105" s="1" t="s">
        <v>42</v>
      </c>
      <c r="G105" s="262" t="s">
        <v>591</v>
      </c>
      <c r="H105" s="227" t="s">
        <v>381</v>
      </c>
      <c r="I105" s="227" t="s">
        <v>592</v>
      </c>
      <c r="J105" s="219">
        <v>15289.343</v>
      </c>
      <c r="K105" s="176">
        <v>15289.343</v>
      </c>
      <c r="L105" s="219">
        <v>15289.343</v>
      </c>
      <c r="M105" s="219">
        <v>15289.343</v>
      </c>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57"/>
    </row>
    <row r="106" spans="1:61" s="25" customFormat="1" ht="60" customHeight="1">
      <c r="A106" s="228"/>
      <c r="B106" s="230"/>
      <c r="C106" s="2" t="s">
        <v>452</v>
      </c>
      <c r="D106" s="2" t="s">
        <v>75</v>
      </c>
      <c r="E106" s="2" t="s">
        <v>283</v>
      </c>
      <c r="F106" s="1" t="s">
        <v>284</v>
      </c>
      <c r="G106" s="263"/>
      <c r="H106" s="234"/>
      <c r="I106" s="234"/>
      <c r="J106" s="219">
        <v>13991.859</v>
      </c>
      <c r="K106" s="176">
        <v>13991.859</v>
      </c>
      <c r="L106" s="219">
        <v>13991.859</v>
      </c>
      <c r="M106" s="219">
        <v>13991.859</v>
      </c>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57"/>
    </row>
    <row r="107" spans="1:13" s="27" customFormat="1" ht="60" customHeight="1">
      <c r="A107" s="2"/>
      <c r="B107" s="11" t="s">
        <v>108</v>
      </c>
      <c r="C107" s="2" t="s">
        <v>452</v>
      </c>
      <c r="D107" s="2" t="s">
        <v>75</v>
      </c>
      <c r="E107" s="2" t="s">
        <v>374</v>
      </c>
      <c r="F107" s="2" t="s">
        <v>42</v>
      </c>
      <c r="G107" s="264"/>
      <c r="H107" s="228"/>
      <c r="I107" s="228"/>
      <c r="J107" s="219">
        <v>6264.578</v>
      </c>
      <c r="K107" s="176">
        <v>6264.578</v>
      </c>
      <c r="L107" s="219">
        <v>6264.578</v>
      </c>
      <c r="M107" s="219">
        <v>6264.578</v>
      </c>
    </row>
    <row r="108" spans="1:61" s="25" customFormat="1" ht="64.5" customHeight="1">
      <c r="A108" s="227"/>
      <c r="B108" s="229" t="s">
        <v>109</v>
      </c>
      <c r="C108" s="2" t="s">
        <v>452</v>
      </c>
      <c r="D108" s="2" t="s">
        <v>75</v>
      </c>
      <c r="E108" s="2" t="s">
        <v>360</v>
      </c>
      <c r="F108" s="2" t="s">
        <v>42</v>
      </c>
      <c r="G108" s="262" t="s">
        <v>593</v>
      </c>
      <c r="H108" s="223" t="s">
        <v>382</v>
      </c>
      <c r="I108" s="223" t="s">
        <v>594</v>
      </c>
      <c r="J108" s="219">
        <v>391.51</v>
      </c>
      <c r="K108" s="177">
        <v>391.51</v>
      </c>
      <c r="L108" s="177">
        <v>0</v>
      </c>
      <c r="M108" s="177">
        <v>0</v>
      </c>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57"/>
    </row>
    <row r="109" spans="1:61" s="25" customFormat="1" ht="64.5" customHeight="1">
      <c r="A109" s="228"/>
      <c r="B109" s="230"/>
      <c r="C109" s="2" t="s">
        <v>452</v>
      </c>
      <c r="D109" s="2" t="s">
        <v>75</v>
      </c>
      <c r="E109" s="2" t="s">
        <v>360</v>
      </c>
      <c r="F109" s="2" t="s">
        <v>284</v>
      </c>
      <c r="G109" s="264"/>
      <c r="H109" s="224"/>
      <c r="I109" s="224"/>
      <c r="J109" s="219">
        <v>401.64</v>
      </c>
      <c r="K109" s="177">
        <v>401.64</v>
      </c>
      <c r="L109" s="177">
        <v>0</v>
      </c>
      <c r="M109" s="177">
        <v>0</v>
      </c>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57"/>
    </row>
    <row r="110" spans="1:61" s="25" customFormat="1" ht="45">
      <c r="A110" s="109"/>
      <c r="B110" s="102" t="s">
        <v>285</v>
      </c>
      <c r="C110" s="2"/>
      <c r="D110" s="109"/>
      <c r="E110" s="109" t="s">
        <v>89</v>
      </c>
      <c r="F110" s="2"/>
      <c r="G110" s="95"/>
      <c r="H110" s="111"/>
      <c r="I110" s="1"/>
      <c r="J110" s="181">
        <f>J111+J115+J112+J116+J113+J114</f>
        <v>9992.249</v>
      </c>
      <c r="K110" s="176">
        <f>K111+K115+K112+K116+K113+K114</f>
        <v>9992.249</v>
      </c>
      <c r="L110" s="181">
        <f>L111+L115+L112+L116+L113+L114</f>
        <v>0</v>
      </c>
      <c r="M110" s="181">
        <f>M111+M115+M112+M116+M113+M114</f>
        <v>0</v>
      </c>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57"/>
    </row>
    <row r="111" spans="1:61" s="25" customFormat="1" ht="73.5" customHeight="1">
      <c r="A111" s="227"/>
      <c r="B111" s="229" t="s">
        <v>81</v>
      </c>
      <c r="C111" s="2" t="s">
        <v>452</v>
      </c>
      <c r="D111" s="2" t="s">
        <v>75</v>
      </c>
      <c r="E111" s="109" t="s">
        <v>286</v>
      </c>
      <c r="F111" s="2" t="s">
        <v>42</v>
      </c>
      <c r="G111" s="225" t="s">
        <v>595</v>
      </c>
      <c r="H111" s="223" t="s">
        <v>313</v>
      </c>
      <c r="I111" s="223" t="s">
        <v>596</v>
      </c>
      <c r="J111" s="219">
        <f>2077.234+49.6</f>
        <v>2126.834</v>
      </c>
      <c r="K111" s="177">
        <f>2077.234+49.6</f>
        <v>2126.834</v>
      </c>
      <c r="L111" s="177">
        <v>0</v>
      </c>
      <c r="M111" s="177">
        <v>0</v>
      </c>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57"/>
    </row>
    <row r="112" spans="1:61" s="25" customFormat="1" ht="73.5" customHeight="1">
      <c r="A112" s="228"/>
      <c r="B112" s="230"/>
      <c r="C112" s="2" t="s">
        <v>452</v>
      </c>
      <c r="D112" s="2" t="s">
        <v>75</v>
      </c>
      <c r="E112" s="109" t="s">
        <v>286</v>
      </c>
      <c r="F112" s="2" t="s">
        <v>284</v>
      </c>
      <c r="G112" s="226"/>
      <c r="H112" s="224"/>
      <c r="I112" s="224"/>
      <c r="J112" s="219">
        <f>103.953-14</f>
        <v>89.953</v>
      </c>
      <c r="K112" s="219">
        <f>103.953-14</f>
        <v>89.953</v>
      </c>
      <c r="L112" s="177">
        <v>0</v>
      </c>
      <c r="M112" s="177">
        <v>0</v>
      </c>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57"/>
    </row>
    <row r="113" spans="1:61" s="25" customFormat="1" ht="39.75" customHeight="1">
      <c r="A113" s="141"/>
      <c r="B113" s="250" t="s">
        <v>371</v>
      </c>
      <c r="C113" s="2" t="s">
        <v>452</v>
      </c>
      <c r="D113" s="2" t="s">
        <v>75</v>
      </c>
      <c r="E113" s="139" t="s">
        <v>372</v>
      </c>
      <c r="F113" s="2" t="s">
        <v>42</v>
      </c>
      <c r="G113" s="225" t="s">
        <v>774</v>
      </c>
      <c r="H113" s="223" t="s">
        <v>637</v>
      </c>
      <c r="I113" s="223" t="s">
        <v>636</v>
      </c>
      <c r="J113" s="219">
        <f>347+104.59+1354.77</f>
        <v>1806.3600000000001</v>
      </c>
      <c r="K113" s="219">
        <f>347+104.59+1354.77</f>
        <v>1806.3600000000001</v>
      </c>
      <c r="L113" s="219">
        <v>0</v>
      </c>
      <c r="M113" s="220">
        <v>0</v>
      </c>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57"/>
    </row>
    <row r="114" spans="1:61" s="25" customFormat="1" ht="73.5" customHeight="1">
      <c r="A114" s="141"/>
      <c r="B114" s="251"/>
      <c r="C114" s="2" t="s">
        <v>452</v>
      </c>
      <c r="D114" s="2" t="s">
        <v>75</v>
      </c>
      <c r="E114" s="139" t="s">
        <v>372</v>
      </c>
      <c r="F114" s="2" t="s">
        <v>284</v>
      </c>
      <c r="G114" s="226"/>
      <c r="H114" s="224"/>
      <c r="I114" s="224"/>
      <c r="J114" s="219">
        <f>1500-104.59+4186.22</f>
        <v>5581.63</v>
      </c>
      <c r="K114" s="219">
        <f>1500-104.59+4186.22</f>
        <v>5581.63</v>
      </c>
      <c r="L114" s="219">
        <v>0</v>
      </c>
      <c r="M114" s="220">
        <v>0</v>
      </c>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57"/>
    </row>
    <row r="115" spans="1:61" s="25" customFormat="1" ht="72.75" customHeight="1">
      <c r="A115" s="227"/>
      <c r="B115" s="229" t="s">
        <v>82</v>
      </c>
      <c r="C115" s="2" t="s">
        <v>452</v>
      </c>
      <c r="D115" s="2" t="s">
        <v>75</v>
      </c>
      <c r="E115" s="109" t="s">
        <v>287</v>
      </c>
      <c r="F115" s="2" t="s">
        <v>42</v>
      </c>
      <c r="G115" s="225" t="s">
        <v>597</v>
      </c>
      <c r="H115" s="223" t="s">
        <v>314</v>
      </c>
      <c r="I115" s="223" t="s">
        <v>598</v>
      </c>
      <c r="J115" s="219">
        <f>252.749</f>
        <v>252.749</v>
      </c>
      <c r="K115" s="176">
        <v>252.749</v>
      </c>
      <c r="L115" s="177">
        <v>0</v>
      </c>
      <c r="M115" s="177">
        <v>0</v>
      </c>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57"/>
    </row>
    <row r="116" spans="1:61" s="25" customFormat="1" ht="72.75" customHeight="1">
      <c r="A116" s="228"/>
      <c r="B116" s="230"/>
      <c r="C116" s="2" t="s">
        <v>452</v>
      </c>
      <c r="D116" s="2" t="s">
        <v>75</v>
      </c>
      <c r="E116" s="109" t="s">
        <v>287</v>
      </c>
      <c r="F116" s="2" t="s">
        <v>284</v>
      </c>
      <c r="G116" s="226"/>
      <c r="H116" s="224"/>
      <c r="I116" s="224"/>
      <c r="J116" s="219">
        <v>134.723</v>
      </c>
      <c r="K116" s="176">
        <v>134.723</v>
      </c>
      <c r="L116" s="177">
        <v>0</v>
      </c>
      <c r="M116" s="177">
        <v>0</v>
      </c>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57"/>
    </row>
    <row r="117" spans="1:62" s="61" customFormat="1" ht="180">
      <c r="A117" s="81" t="s">
        <v>161</v>
      </c>
      <c r="B117" s="82" t="s">
        <v>162</v>
      </c>
      <c r="C117" s="81"/>
      <c r="D117" s="81"/>
      <c r="E117" s="89"/>
      <c r="F117" s="89"/>
      <c r="G117" s="84"/>
      <c r="H117" s="81"/>
      <c r="I117" s="81"/>
      <c r="J117" s="175">
        <f>J118</f>
        <v>56071.013000000006</v>
      </c>
      <c r="K117" s="175">
        <f>K118</f>
        <v>56071.013000000006</v>
      </c>
      <c r="L117" s="175">
        <f>L118</f>
        <v>46828.612629999996</v>
      </c>
      <c r="M117" s="175">
        <f>M118</f>
        <v>39236.062999999995</v>
      </c>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57"/>
      <c r="BJ117" s="25"/>
    </row>
    <row r="118" spans="1:62" s="61" customFormat="1" ht="30">
      <c r="A118" s="2"/>
      <c r="B118" s="11" t="s">
        <v>315</v>
      </c>
      <c r="C118" s="60"/>
      <c r="D118" s="2"/>
      <c r="E118" s="2" t="s">
        <v>74</v>
      </c>
      <c r="F118" s="60"/>
      <c r="G118" s="28"/>
      <c r="H118" s="2"/>
      <c r="I118" s="2"/>
      <c r="J118" s="176">
        <f>J119+J128+J130</f>
        <v>56071.013000000006</v>
      </c>
      <c r="K118" s="176">
        <f>K119+K128+K130</f>
        <v>56071.013000000006</v>
      </c>
      <c r="L118" s="176">
        <f>L119+L128+L130</f>
        <v>46828.612629999996</v>
      </c>
      <c r="M118" s="176">
        <f>M119+M128+M130</f>
        <v>39236.062999999995</v>
      </c>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57"/>
      <c r="BJ118" s="25"/>
    </row>
    <row r="119" spans="1:61" s="25" customFormat="1" ht="30">
      <c r="A119" s="2"/>
      <c r="B119" s="6" t="s">
        <v>316</v>
      </c>
      <c r="C119" s="60"/>
      <c r="D119" s="2"/>
      <c r="E119" s="2" t="s">
        <v>91</v>
      </c>
      <c r="F119" s="60"/>
      <c r="G119" s="5"/>
      <c r="H119" s="4"/>
      <c r="I119" s="2"/>
      <c r="J119" s="176">
        <f>J120+J121+J123+J124+J125+J126+J127+J122</f>
        <v>46729.263000000006</v>
      </c>
      <c r="K119" s="176">
        <f>K120+K121+K123+K124+K125+K126+K127+K122</f>
        <v>46729.263000000006</v>
      </c>
      <c r="L119" s="176">
        <f>L120+L121+L123+L124+L125+L126+L127+L122</f>
        <v>38591.562999999995</v>
      </c>
      <c r="M119" s="176">
        <f>M120+M121+M123+M124+M125+M126+M127+M122</f>
        <v>38886.062999999995</v>
      </c>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57"/>
    </row>
    <row r="120" spans="1:65" s="59" customFormat="1" ht="177" customHeight="1">
      <c r="A120" s="2"/>
      <c r="B120" s="11" t="s">
        <v>86</v>
      </c>
      <c r="C120" s="2" t="s">
        <v>452</v>
      </c>
      <c r="D120" s="2" t="s">
        <v>73</v>
      </c>
      <c r="E120" s="2" t="s">
        <v>317</v>
      </c>
      <c r="F120" s="2" t="s">
        <v>42</v>
      </c>
      <c r="G120" s="95" t="s">
        <v>599</v>
      </c>
      <c r="H120" s="100" t="s">
        <v>381</v>
      </c>
      <c r="I120" s="100" t="s">
        <v>592</v>
      </c>
      <c r="J120" s="176">
        <f>13068.371+2070.8</f>
        <v>15139.170999999998</v>
      </c>
      <c r="K120" s="176">
        <f>13068.371+2070.8</f>
        <v>15139.170999999998</v>
      </c>
      <c r="L120" s="176">
        <v>13068.371</v>
      </c>
      <c r="M120" s="176">
        <v>13068.371</v>
      </c>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66"/>
    </row>
    <row r="121" spans="1:64" ht="165" customHeight="1">
      <c r="A121" s="109"/>
      <c r="B121" s="12" t="s">
        <v>379</v>
      </c>
      <c r="C121" s="2" t="s">
        <v>452</v>
      </c>
      <c r="D121" s="110" t="s">
        <v>73</v>
      </c>
      <c r="E121" s="2" t="s">
        <v>363</v>
      </c>
      <c r="F121" s="2" t="s">
        <v>42</v>
      </c>
      <c r="G121" s="95" t="s">
        <v>600</v>
      </c>
      <c r="H121" s="28" t="s">
        <v>383</v>
      </c>
      <c r="I121" s="100" t="s">
        <v>601</v>
      </c>
      <c r="J121" s="177">
        <f>247.672+3302.3</f>
        <v>3549.972</v>
      </c>
      <c r="K121" s="177">
        <f>247.672+3302.3</f>
        <v>3549.972</v>
      </c>
      <c r="L121" s="177">
        <f>247.672+3251.9</f>
        <v>3499.572</v>
      </c>
      <c r="M121" s="177">
        <f>247.672+3251.9</f>
        <v>3499.572</v>
      </c>
      <c r="BI121" s="27"/>
      <c r="BJ121" s="27"/>
      <c r="BK121" s="27"/>
      <c r="BL121" s="27"/>
    </row>
    <row r="122" spans="1:64" ht="63" customHeight="1">
      <c r="A122" s="109"/>
      <c r="B122" s="12" t="s">
        <v>734</v>
      </c>
      <c r="C122" s="2" t="s">
        <v>452</v>
      </c>
      <c r="D122" s="110" t="s">
        <v>73</v>
      </c>
      <c r="E122" s="10" t="s">
        <v>735</v>
      </c>
      <c r="F122" s="2" t="s">
        <v>42</v>
      </c>
      <c r="G122" s="142" t="s">
        <v>583</v>
      </c>
      <c r="H122" s="2" t="s">
        <v>319</v>
      </c>
      <c r="I122" s="110" t="s">
        <v>474</v>
      </c>
      <c r="J122" s="177">
        <v>20262.4</v>
      </c>
      <c r="K122" s="177">
        <v>20262.4</v>
      </c>
      <c r="L122" s="177">
        <v>20561.1</v>
      </c>
      <c r="M122" s="177">
        <v>20855.6</v>
      </c>
      <c r="BI122" s="27"/>
      <c r="BJ122" s="27"/>
      <c r="BK122" s="27"/>
      <c r="BL122" s="27"/>
    </row>
    <row r="123" spans="1:64" ht="49.5" customHeight="1">
      <c r="A123" s="60"/>
      <c r="B123" s="7" t="s">
        <v>76</v>
      </c>
      <c r="C123" s="2" t="s">
        <v>452</v>
      </c>
      <c r="D123" s="2" t="s">
        <v>73</v>
      </c>
      <c r="E123" s="2" t="s">
        <v>320</v>
      </c>
      <c r="F123" s="2" t="s">
        <v>42</v>
      </c>
      <c r="G123" s="142" t="s">
        <v>583</v>
      </c>
      <c r="H123" s="2" t="s">
        <v>319</v>
      </c>
      <c r="I123" s="110" t="s">
        <v>474</v>
      </c>
      <c r="J123" s="176">
        <v>95</v>
      </c>
      <c r="K123" s="176">
        <v>95</v>
      </c>
      <c r="L123" s="176">
        <v>95</v>
      </c>
      <c r="M123" s="176">
        <v>95</v>
      </c>
      <c r="BI123" s="27"/>
      <c r="BJ123" s="27"/>
      <c r="BK123" s="27"/>
      <c r="BL123" s="27"/>
    </row>
    <row r="124" spans="1:64" ht="156.75" customHeight="1">
      <c r="A124" s="2"/>
      <c r="B124" s="11" t="s">
        <v>77</v>
      </c>
      <c r="C124" s="2" t="s">
        <v>452</v>
      </c>
      <c r="D124" s="2" t="s">
        <v>73</v>
      </c>
      <c r="E124" s="2" t="s">
        <v>321</v>
      </c>
      <c r="F124" s="2" t="s">
        <v>42</v>
      </c>
      <c r="G124" s="3" t="s">
        <v>725</v>
      </c>
      <c r="H124" s="4" t="s">
        <v>726</v>
      </c>
      <c r="I124" s="2" t="s">
        <v>728</v>
      </c>
      <c r="J124" s="177">
        <v>855.4</v>
      </c>
      <c r="K124" s="177">
        <v>855.4</v>
      </c>
      <c r="L124" s="177">
        <v>0</v>
      </c>
      <c r="M124" s="177">
        <v>0</v>
      </c>
      <c r="BI124" s="27"/>
      <c r="BJ124" s="27"/>
      <c r="BK124" s="27"/>
      <c r="BL124" s="27"/>
    </row>
    <row r="125" spans="1:64" ht="132" customHeight="1">
      <c r="A125" s="2"/>
      <c r="B125" s="11" t="s">
        <v>78</v>
      </c>
      <c r="C125" s="2" t="s">
        <v>452</v>
      </c>
      <c r="D125" s="2" t="s">
        <v>73</v>
      </c>
      <c r="E125" s="2" t="s">
        <v>322</v>
      </c>
      <c r="F125" s="2" t="s">
        <v>42</v>
      </c>
      <c r="G125" s="3" t="s">
        <v>593</v>
      </c>
      <c r="H125" s="9" t="s">
        <v>384</v>
      </c>
      <c r="I125" s="28" t="s">
        <v>594</v>
      </c>
      <c r="J125" s="177">
        <v>4061</v>
      </c>
      <c r="K125" s="177">
        <v>4061</v>
      </c>
      <c r="L125" s="177">
        <v>0</v>
      </c>
      <c r="M125" s="177">
        <v>0</v>
      </c>
      <c r="BI125" s="27"/>
      <c r="BJ125" s="27"/>
      <c r="BK125" s="27"/>
      <c r="BL125" s="27"/>
    </row>
    <row r="126" spans="1:64" ht="133.5" customHeight="1">
      <c r="A126" s="2"/>
      <c r="B126" s="11" t="s">
        <v>323</v>
      </c>
      <c r="C126" s="2" t="s">
        <v>452</v>
      </c>
      <c r="D126" s="2" t="s">
        <v>11</v>
      </c>
      <c r="E126" s="2" t="s">
        <v>361</v>
      </c>
      <c r="F126" s="2" t="s">
        <v>42</v>
      </c>
      <c r="G126" s="3" t="s">
        <v>593</v>
      </c>
      <c r="H126" s="9" t="s">
        <v>384</v>
      </c>
      <c r="I126" s="28" t="s">
        <v>594</v>
      </c>
      <c r="J126" s="176">
        <v>1367.52</v>
      </c>
      <c r="K126" s="176">
        <v>1367.52</v>
      </c>
      <c r="L126" s="176">
        <v>1367.52</v>
      </c>
      <c r="M126" s="176">
        <v>1367.52</v>
      </c>
      <c r="BI126" s="27"/>
      <c r="BJ126" s="27"/>
      <c r="BK126" s="27"/>
      <c r="BL126" s="27"/>
    </row>
    <row r="127" spans="1:65" s="25" customFormat="1" ht="129.75" customHeight="1">
      <c r="A127" s="110"/>
      <c r="B127" s="124" t="s">
        <v>109</v>
      </c>
      <c r="C127" s="2" t="s">
        <v>452</v>
      </c>
      <c r="D127" s="2" t="s">
        <v>73</v>
      </c>
      <c r="E127" s="2" t="s">
        <v>360</v>
      </c>
      <c r="F127" s="2" t="s">
        <v>42</v>
      </c>
      <c r="G127" s="28" t="s">
        <v>593</v>
      </c>
      <c r="H127" s="46" t="s">
        <v>382</v>
      </c>
      <c r="I127" s="28" t="s">
        <v>594</v>
      </c>
      <c r="J127" s="176">
        <v>1398.8</v>
      </c>
      <c r="K127" s="176">
        <v>1398.8</v>
      </c>
      <c r="L127" s="176">
        <v>0</v>
      </c>
      <c r="M127" s="176">
        <v>0</v>
      </c>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57"/>
    </row>
    <row r="128" spans="1:64" ht="30">
      <c r="A128" s="30"/>
      <c r="B128" s="11" t="s">
        <v>79</v>
      </c>
      <c r="C128" s="2"/>
      <c r="D128" s="2"/>
      <c r="E128" s="2" t="s">
        <v>90</v>
      </c>
      <c r="F128" s="60"/>
      <c r="G128" s="30"/>
      <c r="H128" s="30"/>
      <c r="I128" s="30"/>
      <c r="J128" s="176">
        <f>J129</f>
        <v>350</v>
      </c>
      <c r="K128" s="176">
        <f>K129</f>
        <v>350</v>
      </c>
      <c r="L128" s="176">
        <f>L129</f>
        <v>350</v>
      </c>
      <c r="M128" s="176">
        <f>M129</f>
        <v>350</v>
      </c>
      <c r="BI128" s="27"/>
      <c r="BJ128" s="27"/>
      <c r="BK128" s="27"/>
      <c r="BL128" s="27"/>
    </row>
    <row r="129" spans="1:65" s="25" customFormat="1" ht="172.5" customHeight="1">
      <c r="A129" s="2"/>
      <c r="B129" s="124" t="s">
        <v>325</v>
      </c>
      <c r="C129" s="2" t="s">
        <v>452</v>
      </c>
      <c r="D129" s="2" t="s">
        <v>73</v>
      </c>
      <c r="E129" s="2" t="s">
        <v>294</v>
      </c>
      <c r="F129" s="2" t="s">
        <v>42</v>
      </c>
      <c r="G129" s="28" t="s">
        <v>602</v>
      </c>
      <c r="H129" s="46" t="s">
        <v>385</v>
      </c>
      <c r="I129" s="28" t="s">
        <v>594</v>
      </c>
      <c r="J129" s="177">
        <v>350</v>
      </c>
      <c r="K129" s="177">
        <v>350</v>
      </c>
      <c r="L129" s="177">
        <v>350</v>
      </c>
      <c r="M129" s="177">
        <v>350</v>
      </c>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57"/>
    </row>
    <row r="130" spans="1:65" s="25" customFormat="1" ht="30">
      <c r="A130" s="30"/>
      <c r="B130" s="11" t="s">
        <v>326</v>
      </c>
      <c r="C130" s="60"/>
      <c r="D130" s="2"/>
      <c r="E130" s="2" t="s">
        <v>89</v>
      </c>
      <c r="F130" s="60"/>
      <c r="G130" s="30"/>
      <c r="H130" s="30"/>
      <c r="I130" s="30"/>
      <c r="J130" s="176">
        <f>J131+J133+J132</f>
        <v>8991.75</v>
      </c>
      <c r="K130" s="176">
        <f>K131+K133+K132</f>
        <v>8991.75</v>
      </c>
      <c r="L130" s="176">
        <f>L131+L133+L132+L134</f>
        <v>7887.04963</v>
      </c>
      <c r="M130" s="176">
        <f>M131+M133+M132</f>
        <v>0</v>
      </c>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57"/>
    </row>
    <row r="131" spans="1:65" s="25" customFormat="1" ht="138.75" customHeight="1">
      <c r="A131" s="110"/>
      <c r="B131" s="124" t="s">
        <v>81</v>
      </c>
      <c r="C131" s="2" t="s">
        <v>452</v>
      </c>
      <c r="D131" s="2" t="s">
        <v>73</v>
      </c>
      <c r="E131" s="2" t="s">
        <v>286</v>
      </c>
      <c r="F131" s="2" t="s">
        <v>42</v>
      </c>
      <c r="G131" s="28" t="s">
        <v>595</v>
      </c>
      <c r="H131" s="46" t="s">
        <v>382</v>
      </c>
      <c r="I131" s="28" t="s">
        <v>596</v>
      </c>
      <c r="J131" s="176">
        <f>1956.586-35.6</f>
        <v>1920.986</v>
      </c>
      <c r="K131" s="176">
        <f>1956.586-35.6</f>
        <v>1920.986</v>
      </c>
      <c r="L131" s="176">
        <v>0</v>
      </c>
      <c r="M131" s="176">
        <v>0</v>
      </c>
      <c r="N131" s="27"/>
      <c r="O131" s="27"/>
      <c r="P131" s="1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57"/>
    </row>
    <row r="132" spans="1:65" s="25" customFormat="1" ht="106.5" customHeight="1">
      <c r="A132" s="165"/>
      <c r="B132" s="12" t="s">
        <v>371</v>
      </c>
      <c r="C132" s="2" t="s">
        <v>452</v>
      </c>
      <c r="D132" s="2" t="s">
        <v>73</v>
      </c>
      <c r="E132" s="139" t="s">
        <v>372</v>
      </c>
      <c r="F132" s="2" t="s">
        <v>42</v>
      </c>
      <c r="G132" s="164" t="s">
        <v>727</v>
      </c>
      <c r="H132" s="165" t="s">
        <v>638</v>
      </c>
      <c r="I132" s="1" t="s">
        <v>639</v>
      </c>
      <c r="J132" s="177">
        <f>1506.2+4518.6</f>
        <v>6024.8</v>
      </c>
      <c r="K132" s="177">
        <f>1506.2+4518.6</f>
        <v>6024.8</v>
      </c>
      <c r="L132" s="177">
        <v>0</v>
      </c>
      <c r="M132" s="177">
        <v>0</v>
      </c>
      <c r="N132" s="27"/>
      <c r="O132" s="27"/>
      <c r="P132" s="1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57"/>
    </row>
    <row r="133" spans="1:65" s="25" customFormat="1" ht="146.25" customHeight="1">
      <c r="A133" s="1"/>
      <c r="B133" s="119" t="s">
        <v>82</v>
      </c>
      <c r="C133" s="2" t="s">
        <v>452</v>
      </c>
      <c r="D133" s="2" t="s">
        <v>73</v>
      </c>
      <c r="E133" s="110" t="s">
        <v>287</v>
      </c>
      <c r="F133" s="2" t="s">
        <v>42</v>
      </c>
      <c r="G133" s="100" t="s">
        <v>603</v>
      </c>
      <c r="H133" s="1" t="s">
        <v>640</v>
      </c>
      <c r="I133" s="1" t="s">
        <v>604</v>
      </c>
      <c r="J133" s="177">
        <v>1045.964</v>
      </c>
      <c r="K133" s="177">
        <v>1045.964</v>
      </c>
      <c r="L133" s="177">
        <v>0</v>
      </c>
      <c r="M133" s="177">
        <v>0</v>
      </c>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57"/>
    </row>
    <row r="134" spans="1:65" s="25" customFormat="1" ht="66.75" customHeight="1">
      <c r="A134" s="1"/>
      <c r="B134" s="119" t="s">
        <v>795</v>
      </c>
      <c r="C134" s="2" t="s">
        <v>452</v>
      </c>
      <c r="D134" s="2" t="s">
        <v>73</v>
      </c>
      <c r="E134" s="110" t="s">
        <v>796</v>
      </c>
      <c r="F134" s="2" t="s">
        <v>42</v>
      </c>
      <c r="G134" s="100" t="s">
        <v>806</v>
      </c>
      <c r="H134" s="1" t="s">
        <v>807</v>
      </c>
      <c r="I134" s="1" t="s">
        <v>808</v>
      </c>
      <c r="J134" s="177">
        <v>0</v>
      </c>
      <c r="K134" s="177">
        <v>0</v>
      </c>
      <c r="L134" s="177">
        <v>7887.04963</v>
      </c>
      <c r="M134" s="177">
        <v>0</v>
      </c>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57"/>
    </row>
    <row r="135" spans="1:62" s="61" customFormat="1" ht="180">
      <c r="A135" s="81" t="s">
        <v>163</v>
      </c>
      <c r="B135" s="82" t="s">
        <v>164</v>
      </c>
      <c r="C135" s="81"/>
      <c r="D135" s="81"/>
      <c r="E135" s="89"/>
      <c r="F135" s="89"/>
      <c r="G135" s="84"/>
      <c r="H135" s="81"/>
      <c r="I135" s="81"/>
      <c r="J135" s="175">
        <f>J136</f>
        <v>8149.067</v>
      </c>
      <c r="K135" s="175">
        <f>K136</f>
        <v>8149.067</v>
      </c>
      <c r="L135" s="175">
        <f>L136</f>
        <v>10219.867</v>
      </c>
      <c r="M135" s="175">
        <f>M136</f>
        <v>10219.867</v>
      </c>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57"/>
      <c r="BJ135" s="25"/>
    </row>
    <row r="136" spans="1:65" s="25" customFormat="1" ht="30">
      <c r="A136" s="2"/>
      <c r="B136" s="11" t="s">
        <v>315</v>
      </c>
      <c r="C136" s="60"/>
      <c r="D136" s="2"/>
      <c r="E136" s="2" t="s">
        <v>74</v>
      </c>
      <c r="F136" s="60"/>
      <c r="G136" s="3"/>
      <c r="H136" s="2"/>
      <c r="I136" s="2"/>
      <c r="J136" s="176">
        <f aca="true" t="shared" si="8" ref="J136:M137">J137</f>
        <v>8149.067</v>
      </c>
      <c r="K136" s="176">
        <f t="shared" si="8"/>
        <v>8149.067</v>
      </c>
      <c r="L136" s="176">
        <f t="shared" si="8"/>
        <v>10219.867</v>
      </c>
      <c r="M136" s="176">
        <f t="shared" si="8"/>
        <v>10219.867</v>
      </c>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57"/>
    </row>
    <row r="137" spans="1:65" s="25" customFormat="1" ht="30">
      <c r="A137" s="2"/>
      <c r="B137" s="6" t="s">
        <v>316</v>
      </c>
      <c r="C137" s="60"/>
      <c r="D137" s="2"/>
      <c r="E137" s="2" t="s">
        <v>91</v>
      </c>
      <c r="F137" s="60"/>
      <c r="G137" s="5"/>
      <c r="H137" s="4"/>
      <c r="I137" s="2"/>
      <c r="J137" s="176">
        <f t="shared" si="8"/>
        <v>8149.067</v>
      </c>
      <c r="K137" s="176">
        <f t="shared" si="8"/>
        <v>8149.067</v>
      </c>
      <c r="L137" s="176">
        <f t="shared" si="8"/>
        <v>10219.867</v>
      </c>
      <c r="M137" s="176">
        <f t="shared" si="8"/>
        <v>10219.867</v>
      </c>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57"/>
    </row>
    <row r="138" spans="1:65" s="25" customFormat="1" ht="182.25" customHeight="1">
      <c r="A138" s="5"/>
      <c r="B138" s="11" t="s">
        <v>106</v>
      </c>
      <c r="C138" s="2" t="s">
        <v>452</v>
      </c>
      <c r="D138" s="2" t="s">
        <v>73</v>
      </c>
      <c r="E138" s="2" t="s">
        <v>327</v>
      </c>
      <c r="F138" s="2" t="s">
        <v>42</v>
      </c>
      <c r="G138" s="95" t="s">
        <v>599</v>
      </c>
      <c r="H138" s="100" t="s">
        <v>381</v>
      </c>
      <c r="I138" s="100" t="s">
        <v>592</v>
      </c>
      <c r="J138" s="177">
        <f>10219.867-2070.8</f>
        <v>8149.067</v>
      </c>
      <c r="K138" s="177">
        <f>10219.867-2070.8</f>
        <v>8149.067</v>
      </c>
      <c r="L138" s="177">
        <v>10219.867</v>
      </c>
      <c r="M138" s="177">
        <v>10219.867</v>
      </c>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57"/>
    </row>
    <row r="139" spans="1:62" s="61" customFormat="1" ht="105">
      <c r="A139" s="81" t="s">
        <v>165</v>
      </c>
      <c r="B139" s="82" t="s">
        <v>166</v>
      </c>
      <c r="C139" s="81"/>
      <c r="D139" s="81"/>
      <c r="E139" s="89"/>
      <c r="F139" s="89"/>
      <c r="G139" s="84"/>
      <c r="H139" s="81"/>
      <c r="I139" s="81"/>
      <c r="J139" s="175">
        <f>J140+J152</f>
        <v>13463.788</v>
      </c>
      <c r="K139" s="175">
        <f>K140+K152</f>
        <v>13463.788</v>
      </c>
      <c r="L139" s="175">
        <f>L140+L152</f>
        <v>13263.51</v>
      </c>
      <c r="M139" s="175">
        <f>M140+M152</f>
        <v>13263.51</v>
      </c>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57"/>
      <c r="BJ139" s="25"/>
    </row>
    <row r="140" spans="1:62" s="72" customFormat="1" ht="30">
      <c r="A140" s="2"/>
      <c r="B140" s="11" t="s">
        <v>281</v>
      </c>
      <c r="C140" s="60"/>
      <c r="D140" s="2"/>
      <c r="E140" s="2" t="s">
        <v>74</v>
      </c>
      <c r="F140" s="60"/>
      <c r="G140" s="28"/>
      <c r="H140" s="2"/>
      <c r="I140" s="2"/>
      <c r="J140" s="176">
        <f>J141+J149</f>
        <v>12837.688</v>
      </c>
      <c r="K140" s="176">
        <f>K141+K149</f>
        <v>12837.688</v>
      </c>
      <c r="L140" s="176">
        <f>L141+L149</f>
        <v>12637.41</v>
      </c>
      <c r="M140" s="176">
        <f>M141+M149</f>
        <v>12637.41</v>
      </c>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row>
    <row r="141" spans="1:13" ht="30">
      <c r="A141" s="30"/>
      <c r="B141" s="11" t="s">
        <v>79</v>
      </c>
      <c r="C141" s="60"/>
      <c r="D141" s="2"/>
      <c r="E141" s="2" t="s">
        <v>90</v>
      </c>
      <c r="F141" s="60"/>
      <c r="G141" s="79"/>
      <c r="H141" s="79"/>
      <c r="I141" s="79"/>
      <c r="J141" s="176">
        <f>J142+J143+J145+J146+J147+J148</f>
        <v>12727.41</v>
      </c>
      <c r="K141" s="176">
        <f>K142+K143+K145+K146+K147+K148</f>
        <v>12727.41</v>
      </c>
      <c r="L141" s="176">
        <f>L142+L143+L145+L146+L147+L148</f>
        <v>12637.41</v>
      </c>
      <c r="M141" s="176">
        <f>M142+M143+M145+M146+M147+M148</f>
        <v>12637.41</v>
      </c>
    </row>
    <row r="142" spans="1:61" s="25" customFormat="1" ht="132.75" customHeight="1">
      <c r="A142" s="118"/>
      <c r="B142" s="114" t="s">
        <v>288</v>
      </c>
      <c r="C142" s="2" t="s">
        <v>452</v>
      </c>
      <c r="D142" s="1" t="s">
        <v>99</v>
      </c>
      <c r="E142" s="1" t="s">
        <v>291</v>
      </c>
      <c r="F142" s="1" t="s">
        <v>42</v>
      </c>
      <c r="G142" s="28" t="s">
        <v>605</v>
      </c>
      <c r="H142" s="46" t="s">
        <v>382</v>
      </c>
      <c r="I142" s="46" t="s">
        <v>606</v>
      </c>
      <c r="J142" s="182">
        <v>90</v>
      </c>
      <c r="K142" s="182">
        <v>90</v>
      </c>
      <c r="L142" s="182">
        <v>0</v>
      </c>
      <c r="M142" s="182">
        <v>0</v>
      </c>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57"/>
    </row>
    <row r="143" spans="1:61" s="25" customFormat="1" ht="168" customHeight="1">
      <c r="A143" s="227"/>
      <c r="B143" s="229" t="s">
        <v>290</v>
      </c>
      <c r="C143" s="227" t="s">
        <v>452</v>
      </c>
      <c r="D143" s="227" t="s">
        <v>99</v>
      </c>
      <c r="E143" s="227" t="s">
        <v>289</v>
      </c>
      <c r="F143" s="227" t="s">
        <v>42</v>
      </c>
      <c r="G143" s="314" t="s">
        <v>607</v>
      </c>
      <c r="H143" s="316" t="s">
        <v>386</v>
      </c>
      <c r="I143" s="254" t="s">
        <v>608</v>
      </c>
      <c r="J143" s="297">
        <v>11972.41</v>
      </c>
      <c r="K143" s="297">
        <v>11972.41</v>
      </c>
      <c r="L143" s="297">
        <v>11972.41</v>
      </c>
      <c r="M143" s="297">
        <v>11972.41</v>
      </c>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57"/>
    </row>
    <row r="144" spans="1:61" s="25" customFormat="1" ht="88.5" customHeight="1">
      <c r="A144" s="228"/>
      <c r="B144" s="230"/>
      <c r="C144" s="228"/>
      <c r="D144" s="228"/>
      <c r="E144" s="228"/>
      <c r="F144" s="228"/>
      <c r="G144" s="315"/>
      <c r="H144" s="317"/>
      <c r="I144" s="240"/>
      <c r="J144" s="253"/>
      <c r="K144" s="253"/>
      <c r="L144" s="253"/>
      <c r="M144" s="253"/>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57"/>
    </row>
    <row r="145" spans="1:61" s="25" customFormat="1" ht="27.75" customHeight="1">
      <c r="A145" s="2"/>
      <c r="B145" s="7" t="s">
        <v>80</v>
      </c>
      <c r="C145" s="2" t="s">
        <v>452</v>
      </c>
      <c r="D145" s="2" t="s">
        <v>99</v>
      </c>
      <c r="E145" s="10" t="s">
        <v>292</v>
      </c>
      <c r="F145" s="2" t="s">
        <v>42</v>
      </c>
      <c r="G145" s="235" t="s">
        <v>775</v>
      </c>
      <c r="H145" s="235" t="s">
        <v>387</v>
      </c>
      <c r="I145" s="235" t="s">
        <v>609</v>
      </c>
      <c r="J145" s="176">
        <v>235</v>
      </c>
      <c r="K145" s="176">
        <v>235</v>
      </c>
      <c r="L145" s="176">
        <v>235</v>
      </c>
      <c r="M145" s="176">
        <v>235</v>
      </c>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57"/>
    </row>
    <row r="146" spans="1:61" s="25" customFormat="1" ht="27.75" customHeight="1">
      <c r="A146" s="2"/>
      <c r="B146" s="7" t="s">
        <v>296</v>
      </c>
      <c r="C146" s="2" t="s">
        <v>452</v>
      </c>
      <c r="D146" s="2" t="s">
        <v>99</v>
      </c>
      <c r="E146" s="10" t="s">
        <v>293</v>
      </c>
      <c r="F146" s="2" t="s">
        <v>42</v>
      </c>
      <c r="G146" s="236"/>
      <c r="H146" s="236"/>
      <c r="I146" s="236"/>
      <c r="J146" s="177">
        <v>60</v>
      </c>
      <c r="K146" s="177">
        <v>60</v>
      </c>
      <c r="L146" s="177">
        <v>60</v>
      </c>
      <c r="M146" s="177">
        <v>60</v>
      </c>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57"/>
    </row>
    <row r="147" spans="1:61" s="25" customFormat="1" ht="48" customHeight="1">
      <c r="A147" s="2"/>
      <c r="B147" s="7" t="s">
        <v>297</v>
      </c>
      <c r="C147" s="2" t="s">
        <v>452</v>
      </c>
      <c r="D147" s="2" t="s">
        <v>99</v>
      </c>
      <c r="E147" s="10" t="s">
        <v>294</v>
      </c>
      <c r="F147" s="2" t="s">
        <v>42</v>
      </c>
      <c r="G147" s="236"/>
      <c r="H147" s="236"/>
      <c r="I147" s="236"/>
      <c r="J147" s="177">
        <v>350</v>
      </c>
      <c r="K147" s="177">
        <v>350</v>
      </c>
      <c r="L147" s="177">
        <v>350</v>
      </c>
      <c r="M147" s="177">
        <v>350</v>
      </c>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57"/>
    </row>
    <row r="148" spans="1:61" s="25" customFormat="1" ht="39.75" customHeight="1">
      <c r="A148" s="2"/>
      <c r="B148" s="98" t="s">
        <v>298</v>
      </c>
      <c r="C148" s="2" t="s">
        <v>452</v>
      </c>
      <c r="D148" s="2" t="s">
        <v>99</v>
      </c>
      <c r="E148" s="10" t="s">
        <v>295</v>
      </c>
      <c r="F148" s="2" t="s">
        <v>42</v>
      </c>
      <c r="G148" s="303"/>
      <c r="H148" s="303"/>
      <c r="I148" s="303"/>
      <c r="J148" s="177">
        <v>20</v>
      </c>
      <c r="K148" s="177">
        <v>20</v>
      </c>
      <c r="L148" s="177">
        <v>20</v>
      </c>
      <c r="M148" s="177">
        <v>20</v>
      </c>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57"/>
    </row>
    <row r="149" spans="1:61" s="25" customFormat="1" ht="45">
      <c r="A149" s="2"/>
      <c r="B149" s="98" t="s">
        <v>285</v>
      </c>
      <c r="C149" s="2"/>
      <c r="D149" s="2"/>
      <c r="E149" s="10" t="s">
        <v>89</v>
      </c>
      <c r="F149" s="2"/>
      <c r="G149" s="28"/>
      <c r="H149" s="2"/>
      <c r="I149" s="2"/>
      <c r="J149" s="177">
        <f>J150+J151</f>
        <v>110.278</v>
      </c>
      <c r="K149" s="177">
        <f>K150+K151</f>
        <v>110.278</v>
      </c>
      <c r="L149" s="177">
        <f>L150+L151</f>
        <v>0</v>
      </c>
      <c r="M149" s="177">
        <f>M150+M151</f>
        <v>0</v>
      </c>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57"/>
    </row>
    <row r="150" spans="1:61" s="25" customFormat="1" ht="145.5" customHeight="1">
      <c r="A150" s="2"/>
      <c r="B150" s="98" t="s">
        <v>81</v>
      </c>
      <c r="C150" s="2" t="s">
        <v>452</v>
      </c>
      <c r="D150" s="2" t="s">
        <v>99</v>
      </c>
      <c r="E150" s="10" t="s">
        <v>286</v>
      </c>
      <c r="F150" s="2" t="s">
        <v>42</v>
      </c>
      <c r="G150" s="3" t="s">
        <v>595</v>
      </c>
      <c r="H150" s="9" t="s">
        <v>382</v>
      </c>
      <c r="I150" s="9" t="s">
        <v>604</v>
      </c>
      <c r="J150" s="176">
        <v>45</v>
      </c>
      <c r="K150" s="176">
        <v>45</v>
      </c>
      <c r="L150" s="176">
        <v>0</v>
      </c>
      <c r="M150" s="176">
        <v>0</v>
      </c>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57"/>
    </row>
    <row r="151" spans="1:61" s="25" customFormat="1" ht="135.75" customHeight="1">
      <c r="A151" s="2"/>
      <c r="B151" s="98" t="s">
        <v>82</v>
      </c>
      <c r="C151" s="2" t="s">
        <v>452</v>
      </c>
      <c r="D151" s="2" t="s">
        <v>99</v>
      </c>
      <c r="E151" s="10" t="s">
        <v>287</v>
      </c>
      <c r="F151" s="2" t="s">
        <v>42</v>
      </c>
      <c r="G151" s="3" t="s">
        <v>595</v>
      </c>
      <c r="H151" s="9" t="s">
        <v>382</v>
      </c>
      <c r="I151" s="9" t="s">
        <v>604</v>
      </c>
      <c r="J151" s="219">
        <v>65.278</v>
      </c>
      <c r="K151" s="177">
        <v>65.278</v>
      </c>
      <c r="L151" s="177">
        <v>0</v>
      </c>
      <c r="M151" s="177">
        <v>0</v>
      </c>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57"/>
    </row>
    <row r="152" spans="1:61" s="25" customFormat="1" ht="43.5" customHeight="1">
      <c r="A152" s="2"/>
      <c r="B152" s="7" t="s">
        <v>248</v>
      </c>
      <c r="C152" s="2"/>
      <c r="D152" s="2"/>
      <c r="E152" s="147" t="s">
        <v>56</v>
      </c>
      <c r="F152" s="2"/>
      <c r="G152" s="3"/>
      <c r="H152" s="9"/>
      <c r="I152" s="9"/>
      <c r="J152" s="181">
        <f aca="true" t="shared" si="9" ref="J152:M153">J153</f>
        <v>626.1</v>
      </c>
      <c r="K152" s="176">
        <f t="shared" si="9"/>
        <v>626.1</v>
      </c>
      <c r="L152" s="181">
        <f t="shared" si="9"/>
        <v>626.1</v>
      </c>
      <c r="M152" s="181">
        <f t="shared" si="9"/>
        <v>626.1</v>
      </c>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57"/>
    </row>
    <row r="153" spans="1:61" s="25" customFormat="1" ht="36" customHeight="1">
      <c r="A153" s="2"/>
      <c r="B153" s="12" t="s">
        <v>437</v>
      </c>
      <c r="C153" s="2"/>
      <c r="D153" s="2"/>
      <c r="E153" s="147" t="s">
        <v>57</v>
      </c>
      <c r="F153" s="2"/>
      <c r="G153" s="3"/>
      <c r="H153" s="9"/>
      <c r="I153" s="9"/>
      <c r="J153" s="181">
        <f t="shared" si="9"/>
        <v>626.1</v>
      </c>
      <c r="K153" s="176">
        <f t="shared" si="9"/>
        <v>626.1</v>
      </c>
      <c r="L153" s="181">
        <f t="shared" si="9"/>
        <v>626.1</v>
      </c>
      <c r="M153" s="181">
        <f t="shared" si="9"/>
        <v>626.1</v>
      </c>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57"/>
    </row>
    <row r="154" spans="1:61" s="25" customFormat="1" ht="125.25" customHeight="1">
      <c r="A154" s="2"/>
      <c r="B154" s="12" t="s">
        <v>584</v>
      </c>
      <c r="C154" s="2" t="s">
        <v>452</v>
      </c>
      <c r="D154" s="2" t="s">
        <v>99</v>
      </c>
      <c r="E154" s="147" t="s">
        <v>468</v>
      </c>
      <c r="F154" s="2" t="s">
        <v>284</v>
      </c>
      <c r="G154" s="3" t="s">
        <v>722</v>
      </c>
      <c r="H154" s="9" t="s">
        <v>723</v>
      </c>
      <c r="I154" s="9" t="s">
        <v>724</v>
      </c>
      <c r="J154" s="181">
        <v>626.1</v>
      </c>
      <c r="K154" s="181">
        <v>626.1</v>
      </c>
      <c r="L154" s="181">
        <v>626.1</v>
      </c>
      <c r="M154" s="181">
        <v>626.1</v>
      </c>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57"/>
    </row>
    <row r="155" spans="1:62" s="61" customFormat="1" ht="63.75" customHeight="1">
      <c r="A155" s="81" t="s">
        <v>167</v>
      </c>
      <c r="B155" s="82" t="s">
        <v>168</v>
      </c>
      <c r="C155" s="81"/>
      <c r="D155" s="81"/>
      <c r="E155" s="89"/>
      <c r="F155" s="89"/>
      <c r="G155" s="84"/>
      <c r="H155" s="81"/>
      <c r="I155" s="81"/>
      <c r="J155" s="175">
        <f aca="true" t="shared" si="10" ref="J155:M157">J156</f>
        <v>2704.3</v>
      </c>
      <c r="K155" s="175">
        <f t="shared" si="10"/>
        <v>2704.3</v>
      </c>
      <c r="L155" s="175">
        <f t="shared" si="10"/>
        <v>0</v>
      </c>
      <c r="M155" s="175">
        <f t="shared" si="10"/>
        <v>0</v>
      </c>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57"/>
      <c r="BJ155" s="25"/>
    </row>
    <row r="156" spans="1:62" s="61" customFormat="1" ht="30">
      <c r="A156" s="2"/>
      <c r="B156" s="11" t="s">
        <v>281</v>
      </c>
      <c r="C156" s="60"/>
      <c r="D156" s="2"/>
      <c r="E156" s="2" t="s">
        <v>74</v>
      </c>
      <c r="F156" s="60"/>
      <c r="G156" s="28"/>
      <c r="H156" s="2"/>
      <c r="I156" s="2"/>
      <c r="J156" s="176">
        <f t="shared" si="10"/>
        <v>2704.3</v>
      </c>
      <c r="K156" s="176">
        <f t="shared" si="10"/>
        <v>2704.3</v>
      </c>
      <c r="L156" s="176">
        <f t="shared" si="10"/>
        <v>0</v>
      </c>
      <c r="M156" s="176">
        <f t="shared" si="10"/>
        <v>0</v>
      </c>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57"/>
      <c r="BJ156" s="25"/>
    </row>
    <row r="157" spans="1:62" s="61" customFormat="1" ht="30">
      <c r="A157" s="2"/>
      <c r="B157" s="6" t="s">
        <v>282</v>
      </c>
      <c r="C157" s="60"/>
      <c r="D157" s="2"/>
      <c r="E157" s="2" t="s">
        <v>91</v>
      </c>
      <c r="F157" s="60"/>
      <c r="G157" s="28"/>
      <c r="H157" s="2"/>
      <c r="I157" s="2"/>
      <c r="J157" s="176">
        <f t="shared" si="10"/>
        <v>2704.3</v>
      </c>
      <c r="K157" s="176">
        <f t="shared" si="10"/>
        <v>2704.3</v>
      </c>
      <c r="L157" s="176">
        <f t="shared" si="10"/>
        <v>0</v>
      </c>
      <c r="M157" s="176">
        <f t="shared" si="10"/>
        <v>0</v>
      </c>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57"/>
      <c r="BJ157" s="25"/>
    </row>
    <row r="158" spans="1:61" s="25" customFormat="1" ht="147" customHeight="1">
      <c r="A158" s="227"/>
      <c r="B158" s="229" t="s">
        <v>85</v>
      </c>
      <c r="C158" s="223" t="s">
        <v>452</v>
      </c>
      <c r="D158" s="227" t="s">
        <v>43</v>
      </c>
      <c r="E158" s="227" t="s">
        <v>299</v>
      </c>
      <c r="F158" s="227" t="s">
        <v>42</v>
      </c>
      <c r="G158" s="189" t="s">
        <v>643</v>
      </c>
      <c r="H158" s="149" t="s">
        <v>645</v>
      </c>
      <c r="I158" s="110" t="s">
        <v>644</v>
      </c>
      <c r="J158" s="252">
        <v>2704.3</v>
      </c>
      <c r="K158" s="252">
        <v>2704.3</v>
      </c>
      <c r="L158" s="252">
        <v>0</v>
      </c>
      <c r="M158" s="252">
        <v>0</v>
      </c>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57"/>
    </row>
    <row r="159" spans="1:13" s="27" customFormat="1" ht="60" customHeight="1">
      <c r="A159" s="234"/>
      <c r="B159" s="241"/>
      <c r="C159" s="255"/>
      <c r="D159" s="234"/>
      <c r="E159" s="234"/>
      <c r="F159" s="234"/>
      <c r="G159" s="142" t="s">
        <v>96</v>
      </c>
      <c r="H159" s="4" t="s">
        <v>97</v>
      </c>
      <c r="I159" s="110" t="s">
        <v>95</v>
      </c>
      <c r="J159" s="298"/>
      <c r="K159" s="298"/>
      <c r="L159" s="298"/>
      <c r="M159" s="298"/>
    </row>
    <row r="160" spans="1:13" s="27" customFormat="1" ht="87" customHeight="1">
      <c r="A160" s="228"/>
      <c r="B160" s="230"/>
      <c r="C160" s="224"/>
      <c r="D160" s="228"/>
      <c r="E160" s="228"/>
      <c r="F160" s="228"/>
      <c r="G160" s="142" t="s">
        <v>87</v>
      </c>
      <c r="H160" s="4" t="s">
        <v>98</v>
      </c>
      <c r="I160" s="110" t="s">
        <v>94</v>
      </c>
      <c r="J160" s="253"/>
      <c r="K160" s="253"/>
      <c r="L160" s="253"/>
      <c r="M160" s="253"/>
    </row>
    <row r="161" spans="1:62" s="61" customFormat="1" ht="105">
      <c r="A161" s="81" t="s">
        <v>169</v>
      </c>
      <c r="B161" s="82" t="s">
        <v>170</v>
      </c>
      <c r="C161" s="81"/>
      <c r="D161" s="81"/>
      <c r="E161" s="89"/>
      <c r="F161" s="89"/>
      <c r="G161" s="84"/>
      <c r="H161" s="81"/>
      <c r="I161" s="81"/>
      <c r="J161" s="175">
        <f>J162</f>
        <v>5899.043000000001</v>
      </c>
      <c r="K161" s="175">
        <f>K162</f>
        <v>5899.043000000001</v>
      </c>
      <c r="L161" s="175">
        <f>L162</f>
        <v>5863.92</v>
      </c>
      <c r="M161" s="175">
        <f>M162</f>
        <v>5863.92</v>
      </c>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57"/>
      <c r="BJ161" s="25"/>
    </row>
    <row r="162" spans="2:65" s="22" customFormat="1" ht="30">
      <c r="B162" s="12" t="s">
        <v>315</v>
      </c>
      <c r="C162" s="2"/>
      <c r="D162" s="2"/>
      <c r="E162" s="2" t="s">
        <v>74</v>
      </c>
      <c r="J162" s="176">
        <f>J163+J168</f>
        <v>5899.043000000001</v>
      </c>
      <c r="K162" s="176">
        <f>K163+K168</f>
        <v>5899.043000000001</v>
      </c>
      <c r="L162" s="176">
        <f>L163+L168</f>
        <v>5863.92</v>
      </c>
      <c r="M162" s="176">
        <f>M163+M168</f>
        <v>5863.92</v>
      </c>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22"/>
      <c r="BD162" s="122"/>
      <c r="BE162" s="122"/>
      <c r="BF162" s="122"/>
      <c r="BG162" s="122"/>
      <c r="BH162" s="122"/>
      <c r="BI162" s="122"/>
      <c r="BJ162" s="122"/>
      <c r="BK162" s="122"/>
      <c r="BL162" s="122"/>
      <c r="BM162" s="123"/>
    </row>
    <row r="163" spans="2:65" s="22" customFormat="1" ht="30">
      <c r="B163" s="12" t="s">
        <v>316</v>
      </c>
      <c r="C163" s="2"/>
      <c r="D163" s="2"/>
      <c r="E163" s="2" t="s">
        <v>91</v>
      </c>
      <c r="J163" s="176">
        <f>J166+J164+J165+J167</f>
        <v>5894.68</v>
      </c>
      <c r="K163" s="176">
        <f>K166+K164+K165+K167</f>
        <v>5894.68</v>
      </c>
      <c r="L163" s="176">
        <f>L166+L164+L165+L167</f>
        <v>5863.92</v>
      </c>
      <c r="M163" s="176">
        <f>M166+M164+M165+M167</f>
        <v>5863.92</v>
      </c>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22"/>
      <c r="BD163" s="122"/>
      <c r="BE163" s="122"/>
      <c r="BF163" s="122"/>
      <c r="BG163" s="122"/>
      <c r="BH163" s="122"/>
      <c r="BI163" s="122"/>
      <c r="BJ163" s="122"/>
      <c r="BK163" s="122"/>
      <c r="BL163" s="122"/>
      <c r="BM163" s="123"/>
    </row>
    <row r="164" spans="1:64" ht="24.75" customHeight="1">
      <c r="A164" s="223"/>
      <c r="B164" s="229" t="s">
        <v>51</v>
      </c>
      <c r="C164" s="2" t="s">
        <v>452</v>
      </c>
      <c r="D164" s="2" t="s">
        <v>12</v>
      </c>
      <c r="E164" s="1" t="s">
        <v>324</v>
      </c>
      <c r="F164" s="2" t="s">
        <v>38</v>
      </c>
      <c r="G164" s="262" t="s">
        <v>583</v>
      </c>
      <c r="H164" s="227" t="s">
        <v>318</v>
      </c>
      <c r="I164" s="227" t="s">
        <v>474</v>
      </c>
      <c r="J164" s="177">
        <v>200</v>
      </c>
      <c r="K164" s="177">
        <v>200</v>
      </c>
      <c r="L164" s="177">
        <v>200</v>
      </c>
      <c r="M164" s="177">
        <v>200</v>
      </c>
      <c r="BI164" s="27"/>
      <c r="BJ164" s="27"/>
      <c r="BK164" s="27"/>
      <c r="BL164" s="27"/>
    </row>
    <row r="165" spans="1:64" ht="24.75" customHeight="1">
      <c r="A165" s="224"/>
      <c r="B165" s="230"/>
      <c r="C165" s="2" t="s">
        <v>452</v>
      </c>
      <c r="D165" s="2" t="s">
        <v>12</v>
      </c>
      <c r="E165" s="1" t="s">
        <v>324</v>
      </c>
      <c r="F165" s="2" t="s">
        <v>42</v>
      </c>
      <c r="G165" s="264"/>
      <c r="H165" s="228"/>
      <c r="I165" s="228"/>
      <c r="J165" s="177">
        <v>590</v>
      </c>
      <c r="K165" s="177">
        <v>590</v>
      </c>
      <c r="L165" s="177">
        <v>590</v>
      </c>
      <c r="M165" s="177">
        <v>590</v>
      </c>
      <c r="BI165" s="27"/>
      <c r="BJ165" s="27"/>
      <c r="BK165" s="27"/>
      <c r="BL165" s="27"/>
    </row>
    <row r="166" spans="1:13" s="29" customFormat="1" ht="181.5" customHeight="1">
      <c r="A166" s="2"/>
      <c r="B166" s="11" t="s">
        <v>417</v>
      </c>
      <c r="C166" s="2" t="s">
        <v>452</v>
      </c>
      <c r="D166" s="2" t="s">
        <v>12</v>
      </c>
      <c r="E166" s="2" t="s">
        <v>362</v>
      </c>
      <c r="F166" s="2" t="s">
        <v>42</v>
      </c>
      <c r="G166" s="28" t="s">
        <v>610</v>
      </c>
      <c r="H166" s="110" t="s">
        <v>388</v>
      </c>
      <c r="I166" s="5" t="s">
        <v>611</v>
      </c>
      <c r="J166" s="177">
        <v>5073.92</v>
      </c>
      <c r="K166" s="177">
        <v>5073.92</v>
      </c>
      <c r="L166" s="177">
        <v>5073.92</v>
      </c>
      <c r="M166" s="177">
        <v>5073.92</v>
      </c>
    </row>
    <row r="167" spans="1:65" s="25" customFormat="1" ht="131.25" customHeight="1">
      <c r="A167" s="4"/>
      <c r="B167" s="11" t="s">
        <v>109</v>
      </c>
      <c r="C167" s="2" t="s">
        <v>452</v>
      </c>
      <c r="D167" s="2" t="s">
        <v>12</v>
      </c>
      <c r="E167" s="2" t="s">
        <v>360</v>
      </c>
      <c r="F167" s="2" t="s">
        <v>42</v>
      </c>
      <c r="G167" s="3" t="s">
        <v>593</v>
      </c>
      <c r="H167" s="93" t="s">
        <v>318</v>
      </c>
      <c r="I167" s="109" t="s">
        <v>612</v>
      </c>
      <c r="J167" s="177">
        <v>30.76</v>
      </c>
      <c r="K167" s="177">
        <v>30.76</v>
      </c>
      <c r="L167" s="177">
        <v>0</v>
      </c>
      <c r="M167" s="177">
        <v>0</v>
      </c>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57"/>
    </row>
    <row r="168" spans="1:65" s="126" customFormat="1" ht="30">
      <c r="A168" s="79"/>
      <c r="B168" s="11" t="s">
        <v>326</v>
      </c>
      <c r="C168" s="60"/>
      <c r="D168" s="2"/>
      <c r="E168" s="2" t="s">
        <v>89</v>
      </c>
      <c r="F168" s="60"/>
      <c r="G168" s="30"/>
      <c r="H168" s="30"/>
      <c r="I168" s="30"/>
      <c r="J168" s="176">
        <f>J169</f>
        <v>4.363</v>
      </c>
      <c r="K168" s="176">
        <f>K169</f>
        <v>4.363</v>
      </c>
      <c r="L168" s="176">
        <f>L169</f>
        <v>0</v>
      </c>
      <c r="M168" s="176">
        <f>M169</f>
        <v>0</v>
      </c>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c r="BI168" s="70"/>
      <c r="BJ168" s="70"/>
      <c r="BK168" s="70"/>
      <c r="BL168" s="70"/>
      <c r="BM168" s="125"/>
    </row>
    <row r="169" spans="1:65" s="25" customFormat="1" ht="145.5" customHeight="1">
      <c r="A169" s="4"/>
      <c r="B169" s="11" t="s">
        <v>82</v>
      </c>
      <c r="C169" s="2" t="s">
        <v>452</v>
      </c>
      <c r="D169" s="110" t="s">
        <v>12</v>
      </c>
      <c r="E169" s="110" t="s">
        <v>287</v>
      </c>
      <c r="F169" s="2" t="s">
        <v>42</v>
      </c>
      <c r="G169" s="3" t="s">
        <v>595</v>
      </c>
      <c r="H169" s="1" t="s">
        <v>318</v>
      </c>
      <c r="I169" s="109" t="s">
        <v>613</v>
      </c>
      <c r="J169" s="177">
        <v>4.363</v>
      </c>
      <c r="K169" s="177">
        <v>4.363</v>
      </c>
      <c r="L169" s="177">
        <v>0</v>
      </c>
      <c r="M169" s="177">
        <v>0</v>
      </c>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57"/>
    </row>
    <row r="170" spans="1:60" s="62" customFormat="1" ht="45">
      <c r="A170" s="81" t="s">
        <v>172</v>
      </c>
      <c r="B170" s="82" t="s">
        <v>171</v>
      </c>
      <c r="C170" s="89"/>
      <c r="D170" s="81"/>
      <c r="E170" s="89"/>
      <c r="F170" s="89"/>
      <c r="G170" s="84"/>
      <c r="H170" s="81"/>
      <c r="I170" s="81"/>
      <c r="J170" s="175">
        <f>J171</f>
        <v>12876.630000000001</v>
      </c>
      <c r="K170" s="175">
        <f>K171</f>
        <v>12876.630000000001</v>
      </c>
      <c r="L170" s="175">
        <f>L171</f>
        <v>12876.630000000001</v>
      </c>
      <c r="M170" s="175">
        <f>M171</f>
        <v>12876.630000000001</v>
      </c>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72"/>
      <c r="AX170" s="72"/>
      <c r="AY170" s="72"/>
      <c r="AZ170" s="72"/>
      <c r="BA170" s="72"/>
      <c r="BB170" s="72"/>
      <c r="BC170" s="72"/>
      <c r="BD170" s="72"/>
      <c r="BE170" s="72"/>
      <c r="BF170" s="72"/>
      <c r="BG170" s="72"/>
      <c r="BH170" s="72"/>
    </row>
    <row r="171" spans="2:61" s="64" customFormat="1" ht="30">
      <c r="B171" s="65" t="s">
        <v>272</v>
      </c>
      <c r="C171" s="12"/>
      <c r="D171" s="2"/>
      <c r="E171" s="110" t="s">
        <v>55</v>
      </c>
      <c r="F171" s="12"/>
      <c r="J171" s="176">
        <f>J173+J172+J174</f>
        <v>12876.630000000001</v>
      </c>
      <c r="K171" s="176">
        <f>K173+K172+K174</f>
        <v>12876.630000000001</v>
      </c>
      <c r="L171" s="176">
        <f>L173+L172+L174</f>
        <v>12876.630000000001</v>
      </c>
      <c r="M171" s="176">
        <f>M173+M172+M174</f>
        <v>12876.630000000001</v>
      </c>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67"/>
    </row>
    <row r="172" spans="1:61" s="64" customFormat="1" ht="207" customHeight="1">
      <c r="A172" s="116"/>
      <c r="B172" s="60" t="s">
        <v>274</v>
      </c>
      <c r="C172" s="2" t="s">
        <v>452</v>
      </c>
      <c r="D172" s="2" t="s">
        <v>84</v>
      </c>
      <c r="E172" s="78" t="s">
        <v>273</v>
      </c>
      <c r="F172" s="2" t="s">
        <v>42</v>
      </c>
      <c r="G172" s="158" t="s">
        <v>776</v>
      </c>
      <c r="H172" s="165" t="s">
        <v>615</v>
      </c>
      <c r="I172" s="55" t="s">
        <v>616</v>
      </c>
      <c r="J172" s="177">
        <v>12416.53</v>
      </c>
      <c r="K172" s="177">
        <v>12416.53</v>
      </c>
      <c r="L172" s="177">
        <v>12416.53</v>
      </c>
      <c r="M172" s="177">
        <v>12416.53</v>
      </c>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67"/>
    </row>
    <row r="173" spans="2:61" s="64" customFormat="1" ht="36.75" customHeight="1">
      <c r="B173" s="12" t="s">
        <v>83</v>
      </c>
      <c r="C173" s="2" t="s">
        <v>452</v>
      </c>
      <c r="D173" s="78" t="s">
        <v>84</v>
      </c>
      <c r="E173" s="78" t="s">
        <v>423</v>
      </c>
      <c r="F173" s="80">
        <v>610</v>
      </c>
      <c r="G173" s="246" t="s">
        <v>566</v>
      </c>
      <c r="H173" s="312" t="s">
        <v>328</v>
      </c>
      <c r="I173" s="248" t="s">
        <v>474</v>
      </c>
      <c r="J173" s="221">
        <v>300</v>
      </c>
      <c r="K173" s="222">
        <v>300</v>
      </c>
      <c r="L173" s="221">
        <v>300</v>
      </c>
      <c r="M173" s="221">
        <v>300</v>
      </c>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67"/>
    </row>
    <row r="174" spans="1:61" s="64" customFormat="1" ht="33.75" customHeight="1">
      <c r="A174" s="115"/>
      <c r="B174" s="113" t="s">
        <v>275</v>
      </c>
      <c r="C174" s="2" t="s">
        <v>452</v>
      </c>
      <c r="D174" s="2" t="s">
        <v>84</v>
      </c>
      <c r="E174" s="78" t="s">
        <v>424</v>
      </c>
      <c r="F174" s="2" t="s">
        <v>42</v>
      </c>
      <c r="G174" s="307"/>
      <c r="H174" s="313"/>
      <c r="I174" s="249"/>
      <c r="J174" s="217">
        <v>160.1</v>
      </c>
      <c r="K174" s="217">
        <v>160.1</v>
      </c>
      <c r="L174" s="217">
        <v>160.1</v>
      </c>
      <c r="M174" s="217">
        <v>160.1</v>
      </c>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67"/>
    </row>
    <row r="175" spans="1:60" s="62" customFormat="1" ht="45">
      <c r="A175" s="81" t="s">
        <v>174</v>
      </c>
      <c r="B175" s="82" t="s">
        <v>173</v>
      </c>
      <c r="C175" s="89"/>
      <c r="D175" s="81"/>
      <c r="E175" s="89"/>
      <c r="F175" s="89"/>
      <c r="G175" s="84"/>
      <c r="H175" s="81"/>
      <c r="I175" s="81"/>
      <c r="J175" s="175">
        <f>J176</f>
        <v>58549.060000000005</v>
      </c>
      <c r="K175" s="175">
        <f>K176</f>
        <v>58549.060000000005</v>
      </c>
      <c r="L175" s="175">
        <f>L176</f>
        <v>51573.630000000005</v>
      </c>
      <c r="M175" s="175">
        <f>M176</f>
        <v>51573.630000000005</v>
      </c>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c r="BD175" s="72"/>
      <c r="BE175" s="72"/>
      <c r="BF175" s="72"/>
      <c r="BG175" s="72"/>
      <c r="BH175" s="72"/>
    </row>
    <row r="176" spans="1:61" s="63" customFormat="1" ht="30">
      <c r="A176" s="110"/>
      <c r="B176" s="47" t="s">
        <v>272</v>
      </c>
      <c r="C176" s="60"/>
      <c r="D176" s="2"/>
      <c r="E176" s="2" t="s">
        <v>55</v>
      </c>
      <c r="F176" s="60"/>
      <c r="G176" s="46"/>
      <c r="H176" s="110"/>
      <c r="I176" s="110"/>
      <c r="J176" s="176">
        <f>J184+J177+J188</f>
        <v>58549.060000000005</v>
      </c>
      <c r="K176" s="176">
        <f>K184+K177+K188</f>
        <v>58549.060000000005</v>
      </c>
      <c r="L176" s="176">
        <f>L184+L177</f>
        <v>51573.630000000005</v>
      </c>
      <c r="M176" s="176">
        <f>M184+M177</f>
        <v>51573.630000000005</v>
      </c>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68"/>
    </row>
    <row r="177" spans="1:61" s="25" customFormat="1" ht="30">
      <c r="A177" s="2"/>
      <c r="B177" s="117" t="s">
        <v>276</v>
      </c>
      <c r="C177" s="93"/>
      <c r="D177" s="1"/>
      <c r="E177" s="2" t="s">
        <v>418</v>
      </c>
      <c r="F177" s="93"/>
      <c r="G177" s="48"/>
      <c r="H177" s="2"/>
      <c r="I177" s="2"/>
      <c r="J177" s="182">
        <f>J178+J180+J182+J183</f>
        <v>16108.4</v>
      </c>
      <c r="K177" s="182">
        <f>K178+K180+K182+K183</f>
        <v>16108.4</v>
      </c>
      <c r="L177" s="182">
        <f>L178+L180+L182+L183</f>
        <v>16108.4</v>
      </c>
      <c r="M177" s="182">
        <f>M178+M180+M182+M183</f>
        <v>16108.4</v>
      </c>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57"/>
    </row>
    <row r="178" spans="1:61" s="25" customFormat="1" ht="197.25" customHeight="1">
      <c r="A178" s="227"/>
      <c r="B178" s="250" t="s">
        <v>367</v>
      </c>
      <c r="C178" s="227" t="s">
        <v>452</v>
      </c>
      <c r="D178" s="227" t="s">
        <v>84</v>
      </c>
      <c r="E178" s="227" t="s">
        <v>419</v>
      </c>
      <c r="F178" s="227" t="s">
        <v>42</v>
      </c>
      <c r="G178" s="3" t="s">
        <v>776</v>
      </c>
      <c r="H178" s="4" t="s">
        <v>617</v>
      </c>
      <c r="I178" s="110" t="s">
        <v>618</v>
      </c>
      <c r="J178" s="297">
        <v>14442.7</v>
      </c>
      <c r="K178" s="297">
        <v>14442.7</v>
      </c>
      <c r="L178" s="297">
        <v>14442.7</v>
      </c>
      <c r="M178" s="297">
        <v>14442.7</v>
      </c>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57"/>
    </row>
    <row r="179" spans="1:61" s="25" customFormat="1" ht="72.75" customHeight="1">
      <c r="A179" s="228"/>
      <c r="B179" s="251"/>
      <c r="C179" s="228"/>
      <c r="D179" s="228"/>
      <c r="E179" s="228"/>
      <c r="F179" s="228"/>
      <c r="G179" s="3" t="s">
        <v>588</v>
      </c>
      <c r="H179" s="4" t="s">
        <v>589</v>
      </c>
      <c r="I179" s="110" t="s">
        <v>590</v>
      </c>
      <c r="J179" s="306"/>
      <c r="K179" s="306"/>
      <c r="L179" s="253"/>
      <c r="M179" s="253"/>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57"/>
    </row>
    <row r="180" spans="1:61" s="25" customFormat="1" ht="192.75" customHeight="1">
      <c r="A180" s="227"/>
      <c r="B180" s="250" t="s">
        <v>368</v>
      </c>
      <c r="C180" s="227" t="s">
        <v>452</v>
      </c>
      <c r="D180" s="227" t="s">
        <v>84</v>
      </c>
      <c r="E180" s="227" t="s">
        <v>420</v>
      </c>
      <c r="F180" s="227" t="s">
        <v>42</v>
      </c>
      <c r="G180" s="3" t="s">
        <v>614</v>
      </c>
      <c r="H180" s="4" t="s">
        <v>619</v>
      </c>
      <c r="I180" s="110" t="s">
        <v>620</v>
      </c>
      <c r="J180" s="305">
        <v>1075.8</v>
      </c>
      <c r="K180" s="305">
        <v>1075.8</v>
      </c>
      <c r="L180" s="305">
        <v>1075.8</v>
      </c>
      <c r="M180" s="305">
        <v>1075.8</v>
      </c>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57"/>
    </row>
    <row r="181" spans="1:61" s="25" customFormat="1" ht="75" customHeight="1">
      <c r="A181" s="228"/>
      <c r="B181" s="251"/>
      <c r="C181" s="228"/>
      <c r="D181" s="228"/>
      <c r="E181" s="228"/>
      <c r="F181" s="228"/>
      <c r="G181" s="142" t="s">
        <v>588</v>
      </c>
      <c r="H181" s="4" t="s">
        <v>319</v>
      </c>
      <c r="I181" s="2" t="s">
        <v>585</v>
      </c>
      <c r="J181" s="306"/>
      <c r="K181" s="306"/>
      <c r="L181" s="253"/>
      <c r="M181" s="253"/>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57"/>
    </row>
    <row r="182" spans="1:61" s="25" customFormat="1" ht="21.75" customHeight="1">
      <c r="A182" s="2"/>
      <c r="B182" s="12" t="s">
        <v>111</v>
      </c>
      <c r="C182" s="2" t="s">
        <v>452</v>
      </c>
      <c r="D182" s="2" t="s">
        <v>84</v>
      </c>
      <c r="E182" s="2" t="s">
        <v>421</v>
      </c>
      <c r="F182" s="2" t="s">
        <v>42</v>
      </c>
      <c r="G182" s="225" t="s">
        <v>582</v>
      </c>
      <c r="H182" s="223" t="s">
        <v>567</v>
      </c>
      <c r="I182" s="254" t="s">
        <v>474</v>
      </c>
      <c r="J182" s="217">
        <v>39.9</v>
      </c>
      <c r="K182" s="217">
        <v>39.9</v>
      </c>
      <c r="L182" s="217">
        <v>39.9</v>
      </c>
      <c r="M182" s="217">
        <v>39.9</v>
      </c>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57"/>
    </row>
    <row r="183" spans="1:61" s="25" customFormat="1" ht="30">
      <c r="A183" s="2"/>
      <c r="B183" s="12" t="s">
        <v>277</v>
      </c>
      <c r="C183" s="2" t="s">
        <v>452</v>
      </c>
      <c r="D183" s="2" t="s">
        <v>84</v>
      </c>
      <c r="E183" s="2" t="s">
        <v>422</v>
      </c>
      <c r="F183" s="2" t="s">
        <v>42</v>
      </c>
      <c r="G183" s="226"/>
      <c r="H183" s="224"/>
      <c r="I183" s="240"/>
      <c r="J183" s="217">
        <v>550</v>
      </c>
      <c r="K183" s="217">
        <v>550</v>
      </c>
      <c r="L183" s="217">
        <v>550</v>
      </c>
      <c r="M183" s="217">
        <v>550</v>
      </c>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57"/>
    </row>
    <row r="184" spans="1:61" s="63" customFormat="1" ht="30">
      <c r="A184" s="110"/>
      <c r="B184" s="112" t="s">
        <v>278</v>
      </c>
      <c r="C184" s="2"/>
      <c r="D184" s="2"/>
      <c r="E184" s="2" t="s">
        <v>425</v>
      </c>
      <c r="F184" s="93"/>
      <c r="G184" s="164"/>
      <c r="H184" s="165"/>
      <c r="I184" s="165"/>
      <c r="J184" s="182">
        <f>J185+J186+J187</f>
        <v>41965.23</v>
      </c>
      <c r="K184" s="183">
        <f>K185+K186+K187</f>
        <v>41965.23</v>
      </c>
      <c r="L184" s="182">
        <f>L185+L186+L187</f>
        <v>35465.23</v>
      </c>
      <c r="M184" s="182">
        <f>M185+M186+M187</f>
        <v>35465.23</v>
      </c>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68"/>
    </row>
    <row r="185" spans="1:61" s="63" customFormat="1" ht="126.75" customHeight="1">
      <c r="A185" s="110"/>
      <c r="B185" s="93" t="s">
        <v>279</v>
      </c>
      <c r="C185" s="2" t="s">
        <v>452</v>
      </c>
      <c r="D185" s="1" t="s">
        <v>84</v>
      </c>
      <c r="E185" s="2" t="s">
        <v>426</v>
      </c>
      <c r="F185" s="1" t="s">
        <v>42</v>
      </c>
      <c r="G185" s="225" t="s">
        <v>777</v>
      </c>
      <c r="H185" s="254" t="s">
        <v>621</v>
      </c>
      <c r="I185" s="227" t="s">
        <v>587</v>
      </c>
      <c r="J185" s="183">
        <v>35254.93</v>
      </c>
      <c r="K185" s="183">
        <v>35254.93</v>
      </c>
      <c r="L185" s="219">
        <v>35254.93</v>
      </c>
      <c r="M185" s="219">
        <v>35254.93</v>
      </c>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68"/>
    </row>
    <row r="186" spans="1:61" s="63" customFormat="1" ht="126.75" customHeight="1">
      <c r="A186" s="205"/>
      <c r="B186" s="12" t="s">
        <v>280</v>
      </c>
      <c r="C186" s="2" t="s">
        <v>452</v>
      </c>
      <c r="D186" s="2" t="s">
        <v>84</v>
      </c>
      <c r="E186" s="1" t="s">
        <v>427</v>
      </c>
      <c r="F186" s="2" t="s">
        <v>42</v>
      </c>
      <c r="G186" s="322"/>
      <c r="H186" s="239"/>
      <c r="I186" s="234"/>
      <c r="J186" s="177">
        <v>3210.3</v>
      </c>
      <c r="K186" s="177">
        <v>3210.3</v>
      </c>
      <c r="L186" s="177">
        <v>210.3</v>
      </c>
      <c r="M186" s="177">
        <v>210.3</v>
      </c>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68"/>
    </row>
    <row r="187" spans="1:61" s="63" customFormat="1" ht="178.5" customHeight="1">
      <c r="A187" s="110"/>
      <c r="B187" s="60" t="s">
        <v>438</v>
      </c>
      <c r="C187" s="2" t="s">
        <v>452</v>
      </c>
      <c r="D187" s="2" t="s">
        <v>84</v>
      </c>
      <c r="E187" s="110" t="s">
        <v>428</v>
      </c>
      <c r="F187" s="10" t="s">
        <v>42</v>
      </c>
      <c r="G187" s="46" t="s">
        <v>778</v>
      </c>
      <c r="H187" s="165" t="s">
        <v>622</v>
      </c>
      <c r="I187" s="165" t="s">
        <v>623</v>
      </c>
      <c r="J187" s="219">
        <f>1750+1750</f>
        <v>3500</v>
      </c>
      <c r="K187" s="177">
        <f>1750+1750</f>
        <v>3500</v>
      </c>
      <c r="L187" s="219">
        <v>0</v>
      </c>
      <c r="M187" s="219">
        <v>0</v>
      </c>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68"/>
    </row>
    <row r="188" spans="1:13" s="71" customFormat="1" ht="63.75" customHeight="1">
      <c r="A188" s="163"/>
      <c r="B188" s="102" t="s">
        <v>460</v>
      </c>
      <c r="C188" s="2" t="s">
        <v>452</v>
      </c>
      <c r="D188" s="110" t="s">
        <v>84</v>
      </c>
      <c r="E188" s="110" t="s">
        <v>461</v>
      </c>
      <c r="F188" s="110" t="s">
        <v>462</v>
      </c>
      <c r="G188" s="159" t="s">
        <v>582</v>
      </c>
      <c r="H188" s="4" t="s">
        <v>568</v>
      </c>
      <c r="I188" s="110" t="s">
        <v>474</v>
      </c>
      <c r="J188" s="177">
        <v>475.43</v>
      </c>
      <c r="K188" s="177">
        <v>475.43</v>
      </c>
      <c r="L188" s="177">
        <v>0</v>
      </c>
      <c r="M188" s="177">
        <v>0</v>
      </c>
    </row>
    <row r="189" spans="1:13" ht="45">
      <c r="A189" s="81" t="s">
        <v>182</v>
      </c>
      <c r="B189" s="82" t="s">
        <v>181</v>
      </c>
      <c r="C189" s="81"/>
      <c r="D189" s="83"/>
      <c r="E189" s="81"/>
      <c r="F189" s="81"/>
      <c r="G189" s="84"/>
      <c r="H189" s="81"/>
      <c r="I189" s="81"/>
      <c r="J189" s="175">
        <f>J190</f>
        <v>37618.56</v>
      </c>
      <c r="K189" s="175">
        <f>K190</f>
        <v>37618.56</v>
      </c>
      <c r="L189" s="175">
        <f>L190</f>
        <v>35730.11</v>
      </c>
      <c r="M189" s="175">
        <f>M190</f>
        <v>35730.11</v>
      </c>
    </row>
    <row r="190" spans="1:13" ht="45">
      <c r="A190" s="4"/>
      <c r="B190" s="12" t="s">
        <v>248</v>
      </c>
      <c r="C190" s="2"/>
      <c r="D190" s="2"/>
      <c r="E190" s="2" t="s">
        <v>56</v>
      </c>
      <c r="F190" s="2"/>
      <c r="G190" s="48"/>
      <c r="H190" s="2"/>
      <c r="I190" s="48"/>
      <c r="J190" s="176">
        <f>J191+J198+J202</f>
        <v>37618.56</v>
      </c>
      <c r="K190" s="176">
        <f>K191+K198+K202</f>
        <v>37618.56</v>
      </c>
      <c r="L190" s="176">
        <f>L191+L198+L202</f>
        <v>35730.11</v>
      </c>
      <c r="M190" s="176">
        <f>M191+M198+M202</f>
        <v>35730.11</v>
      </c>
    </row>
    <row r="191" spans="1:13" ht="30">
      <c r="A191" s="4"/>
      <c r="B191" s="12" t="s">
        <v>249</v>
      </c>
      <c r="C191" s="4"/>
      <c r="D191" s="2"/>
      <c r="E191" s="2" t="s">
        <v>57</v>
      </c>
      <c r="F191" s="2"/>
      <c r="G191" s="48"/>
      <c r="H191" s="2"/>
      <c r="I191" s="48"/>
      <c r="J191" s="176">
        <f>J192+J196+J197</f>
        <v>35500.11</v>
      </c>
      <c r="K191" s="176">
        <f>K192+K196+K197</f>
        <v>35500.11</v>
      </c>
      <c r="L191" s="176">
        <f>L192+L196+L197</f>
        <v>35500.11</v>
      </c>
      <c r="M191" s="176">
        <f>M192+M196+M197</f>
        <v>35500.11</v>
      </c>
    </row>
    <row r="192" spans="1:13" ht="45">
      <c r="A192" s="4"/>
      <c r="B192" s="112" t="s">
        <v>250</v>
      </c>
      <c r="C192" s="4"/>
      <c r="D192" s="2"/>
      <c r="E192" s="1" t="s">
        <v>251</v>
      </c>
      <c r="F192" s="2"/>
      <c r="G192" s="146"/>
      <c r="H192" s="1"/>
      <c r="I192" s="146"/>
      <c r="J192" s="176">
        <f>J193+J194+J195</f>
        <v>3887.2</v>
      </c>
      <c r="K192" s="176">
        <f>K193+K194+K195</f>
        <v>3887.2</v>
      </c>
      <c r="L192" s="176">
        <f>L193+L194+L195</f>
        <v>3887.2</v>
      </c>
      <c r="M192" s="176">
        <f>M193+M194+M195</f>
        <v>3887.2</v>
      </c>
    </row>
    <row r="193" spans="1:13" ht="218.25" customHeight="1">
      <c r="A193" s="4"/>
      <c r="B193" s="7" t="s">
        <v>413</v>
      </c>
      <c r="C193" s="4" t="s">
        <v>452</v>
      </c>
      <c r="D193" s="2" t="s">
        <v>369</v>
      </c>
      <c r="E193" s="1" t="s">
        <v>414</v>
      </c>
      <c r="F193" s="2" t="s">
        <v>42</v>
      </c>
      <c r="G193" s="200" t="s">
        <v>779</v>
      </c>
      <c r="H193" s="1" t="s">
        <v>721</v>
      </c>
      <c r="I193" s="111" t="s">
        <v>720</v>
      </c>
      <c r="J193" s="176">
        <v>3389.1</v>
      </c>
      <c r="K193" s="176">
        <v>3389.1</v>
      </c>
      <c r="L193" s="176">
        <v>3389.1</v>
      </c>
      <c r="M193" s="176">
        <v>3389.1</v>
      </c>
    </row>
    <row r="194" spans="1:13" ht="110.25" customHeight="1">
      <c r="A194" s="223"/>
      <c r="B194" s="250" t="s">
        <v>416</v>
      </c>
      <c r="C194" s="4" t="s">
        <v>452</v>
      </c>
      <c r="D194" s="2" t="s">
        <v>369</v>
      </c>
      <c r="E194" s="1" t="s">
        <v>415</v>
      </c>
      <c r="F194" s="2" t="s">
        <v>38</v>
      </c>
      <c r="G194" s="246" t="s">
        <v>780</v>
      </c>
      <c r="H194" s="227" t="s">
        <v>719</v>
      </c>
      <c r="I194" s="254" t="s">
        <v>720</v>
      </c>
      <c r="J194" s="177">
        <v>60</v>
      </c>
      <c r="K194" s="177">
        <v>60</v>
      </c>
      <c r="L194" s="177">
        <v>60</v>
      </c>
      <c r="M194" s="177">
        <v>60</v>
      </c>
    </row>
    <row r="195" spans="1:13" ht="110.25" customHeight="1">
      <c r="A195" s="224"/>
      <c r="B195" s="251"/>
      <c r="C195" s="4" t="s">
        <v>452</v>
      </c>
      <c r="D195" s="4">
        <v>1102</v>
      </c>
      <c r="E195" s="1" t="s">
        <v>415</v>
      </c>
      <c r="F195" s="4">
        <v>610</v>
      </c>
      <c r="G195" s="247"/>
      <c r="H195" s="228"/>
      <c r="I195" s="240"/>
      <c r="J195" s="177">
        <v>438.1</v>
      </c>
      <c r="K195" s="177">
        <v>438.1</v>
      </c>
      <c r="L195" s="219">
        <v>438.1</v>
      </c>
      <c r="M195" s="219">
        <v>438.1</v>
      </c>
    </row>
    <row r="196" spans="1:60" ht="142.5" customHeight="1">
      <c r="A196" s="223"/>
      <c r="B196" s="250" t="s">
        <v>252</v>
      </c>
      <c r="C196" s="4" t="s">
        <v>452</v>
      </c>
      <c r="D196" s="4">
        <v>1102</v>
      </c>
      <c r="E196" s="1" t="s">
        <v>469</v>
      </c>
      <c r="F196" s="4">
        <v>610</v>
      </c>
      <c r="G196" s="225" t="s">
        <v>716</v>
      </c>
      <c r="H196" s="227" t="s">
        <v>717</v>
      </c>
      <c r="I196" s="227" t="s">
        <v>718</v>
      </c>
      <c r="J196" s="177">
        <v>19327.26</v>
      </c>
      <c r="K196" s="177">
        <v>19327.26</v>
      </c>
      <c r="L196" s="177">
        <v>18327.26</v>
      </c>
      <c r="M196" s="177">
        <v>18327.26</v>
      </c>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row>
    <row r="197" spans="1:60" ht="142.5" customHeight="1">
      <c r="A197" s="224"/>
      <c r="B197" s="251"/>
      <c r="C197" s="4" t="s">
        <v>452</v>
      </c>
      <c r="D197" s="4">
        <v>1102</v>
      </c>
      <c r="E197" s="1" t="s">
        <v>468</v>
      </c>
      <c r="F197" s="4">
        <v>620</v>
      </c>
      <c r="G197" s="226"/>
      <c r="H197" s="228"/>
      <c r="I197" s="228"/>
      <c r="J197" s="177">
        <v>12285.65</v>
      </c>
      <c r="K197" s="177">
        <v>12285.65</v>
      </c>
      <c r="L197" s="177">
        <v>13285.65</v>
      </c>
      <c r="M197" s="177">
        <v>13285.65</v>
      </c>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row>
    <row r="198" spans="1:60" ht="45">
      <c r="A198" s="4"/>
      <c r="B198" s="12" t="s">
        <v>253</v>
      </c>
      <c r="C198" s="4"/>
      <c r="D198" s="2"/>
      <c r="E198" s="2" t="s">
        <v>58</v>
      </c>
      <c r="F198" s="2"/>
      <c r="G198" s="26"/>
      <c r="H198" s="2"/>
      <c r="I198" s="48"/>
      <c r="J198" s="176">
        <f>J200+J201+J199</f>
        <v>1888.4499999999998</v>
      </c>
      <c r="K198" s="176">
        <f>K200+K201+K199</f>
        <v>1888.4499999999998</v>
      </c>
      <c r="L198" s="176">
        <f>L200+L201+L199</f>
        <v>0</v>
      </c>
      <c r="M198" s="176">
        <f>M200+M201+M199</f>
        <v>0</v>
      </c>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row>
    <row r="199" spans="1:60" ht="109.5" customHeight="1">
      <c r="A199" s="111"/>
      <c r="B199" s="114" t="s">
        <v>456</v>
      </c>
      <c r="C199" s="2" t="s">
        <v>452</v>
      </c>
      <c r="D199" s="4">
        <v>1102</v>
      </c>
      <c r="E199" s="110" t="s">
        <v>457</v>
      </c>
      <c r="F199" s="10" t="s">
        <v>42</v>
      </c>
      <c r="G199" s="166" t="s">
        <v>713</v>
      </c>
      <c r="H199" s="141" t="s">
        <v>714</v>
      </c>
      <c r="I199" s="162" t="s">
        <v>715</v>
      </c>
      <c r="J199" s="219">
        <v>805.33</v>
      </c>
      <c r="K199" s="219">
        <v>805.33</v>
      </c>
      <c r="L199" s="219">
        <v>0</v>
      </c>
      <c r="M199" s="219">
        <v>0</v>
      </c>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row>
    <row r="200" spans="1:60" ht="95.25" customHeight="1">
      <c r="A200" s="223"/>
      <c r="B200" s="250" t="s">
        <v>571</v>
      </c>
      <c r="C200" s="2" t="s">
        <v>452</v>
      </c>
      <c r="D200" s="4">
        <v>1102</v>
      </c>
      <c r="E200" s="110" t="s">
        <v>370</v>
      </c>
      <c r="F200" s="10" t="s">
        <v>42</v>
      </c>
      <c r="G200" s="246" t="s">
        <v>781</v>
      </c>
      <c r="H200" s="227" t="s">
        <v>712</v>
      </c>
      <c r="I200" s="227" t="s">
        <v>623</v>
      </c>
      <c r="J200" s="219">
        <v>523.12</v>
      </c>
      <c r="K200" s="177">
        <v>523.12</v>
      </c>
      <c r="L200" s="219">
        <v>0</v>
      </c>
      <c r="M200" s="219">
        <v>0</v>
      </c>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row>
    <row r="201" spans="1:60" ht="95.25" customHeight="1">
      <c r="A201" s="224"/>
      <c r="B201" s="251"/>
      <c r="C201" s="2" t="s">
        <v>452</v>
      </c>
      <c r="D201" s="4">
        <v>1102</v>
      </c>
      <c r="E201" s="110" t="s">
        <v>370</v>
      </c>
      <c r="F201" s="10" t="s">
        <v>284</v>
      </c>
      <c r="G201" s="247"/>
      <c r="H201" s="228"/>
      <c r="I201" s="228"/>
      <c r="J201" s="219">
        <v>560</v>
      </c>
      <c r="K201" s="177">
        <v>560</v>
      </c>
      <c r="L201" s="219">
        <v>0</v>
      </c>
      <c r="M201" s="219">
        <v>0</v>
      </c>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row>
    <row r="202" spans="1:60" ht="45">
      <c r="A202" s="4"/>
      <c r="B202" s="12" t="s">
        <v>52</v>
      </c>
      <c r="C202" s="4"/>
      <c r="D202" s="2"/>
      <c r="E202" s="2" t="s">
        <v>59</v>
      </c>
      <c r="F202" s="2"/>
      <c r="G202" s="28"/>
      <c r="H202" s="2"/>
      <c r="I202" s="48"/>
      <c r="J202" s="176">
        <f>J203+J204+J205</f>
        <v>230</v>
      </c>
      <c r="K202" s="176">
        <f>K203+K204+K205</f>
        <v>230</v>
      </c>
      <c r="L202" s="176">
        <f>L203+L204+L205</f>
        <v>230</v>
      </c>
      <c r="M202" s="176">
        <f>M203+M204+M205</f>
        <v>230</v>
      </c>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row>
    <row r="203" spans="1:60" ht="45">
      <c r="A203" s="4"/>
      <c r="B203" s="60" t="s">
        <v>60</v>
      </c>
      <c r="C203" s="2" t="s">
        <v>452</v>
      </c>
      <c r="D203" s="4">
        <v>1105</v>
      </c>
      <c r="E203" s="2" t="s">
        <v>254</v>
      </c>
      <c r="F203" s="10" t="s">
        <v>42</v>
      </c>
      <c r="G203" s="246" t="s">
        <v>709</v>
      </c>
      <c r="H203" s="248" t="s">
        <v>710</v>
      </c>
      <c r="I203" s="248" t="s">
        <v>711</v>
      </c>
      <c r="J203" s="177">
        <v>75</v>
      </c>
      <c r="K203" s="177">
        <v>75</v>
      </c>
      <c r="L203" s="177">
        <v>75</v>
      </c>
      <c r="M203" s="177">
        <v>75</v>
      </c>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row>
    <row r="204" spans="1:60" ht="22.5" customHeight="1">
      <c r="A204" s="4"/>
      <c r="B204" s="250" t="s">
        <v>61</v>
      </c>
      <c r="C204" s="2" t="s">
        <v>452</v>
      </c>
      <c r="D204" s="4">
        <v>1105</v>
      </c>
      <c r="E204" s="2" t="s">
        <v>255</v>
      </c>
      <c r="F204" s="10" t="s">
        <v>38</v>
      </c>
      <c r="G204" s="307"/>
      <c r="H204" s="249"/>
      <c r="I204" s="249"/>
      <c r="J204" s="177">
        <v>95</v>
      </c>
      <c r="K204" s="177">
        <v>95</v>
      </c>
      <c r="L204" s="177">
        <v>95</v>
      </c>
      <c r="M204" s="177">
        <v>95</v>
      </c>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row>
    <row r="205" spans="1:60" ht="29.25" customHeight="1">
      <c r="A205" s="4"/>
      <c r="B205" s="251"/>
      <c r="C205" s="2" t="s">
        <v>452</v>
      </c>
      <c r="D205" s="4">
        <v>1105</v>
      </c>
      <c r="E205" s="2" t="s">
        <v>255</v>
      </c>
      <c r="F205" s="10" t="s">
        <v>42</v>
      </c>
      <c r="G205" s="247"/>
      <c r="H205" s="259"/>
      <c r="I205" s="259"/>
      <c r="J205" s="177">
        <v>60</v>
      </c>
      <c r="K205" s="177">
        <v>60</v>
      </c>
      <c r="L205" s="177">
        <v>60</v>
      </c>
      <c r="M205" s="177">
        <v>60</v>
      </c>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row>
    <row r="206" spans="1:13" s="71" customFormat="1" ht="30">
      <c r="A206" s="81" t="s">
        <v>221</v>
      </c>
      <c r="B206" s="89" t="s">
        <v>225</v>
      </c>
      <c r="C206" s="89"/>
      <c r="D206" s="89"/>
      <c r="E206" s="89"/>
      <c r="F206" s="89"/>
      <c r="G206" s="89"/>
      <c r="H206" s="89"/>
      <c r="I206" s="89"/>
      <c r="J206" s="175">
        <f aca="true" t="shared" si="11" ref="J206:M207">J207</f>
        <v>2101.1</v>
      </c>
      <c r="K206" s="175">
        <f t="shared" si="11"/>
        <v>2101.1</v>
      </c>
      <c r="L206" s="175">
        <f t="shared" si="11"/>
        <v>2101.1</v>
      </c>
      <c r="M206" s="175">
        <f t="shared" si="11"/>
        <v>2101.1</v>
      </c>
    </row>
    <row r="207" spans="1:13" s="71" customFormat="1" ht="30">
      <c r="A207" s="2"/>
      <c r="B207" s="60" t="s">
        <v>229</v>
      </c>
      <c r="C207" s="2"/>
      <c r="D207" s="2"/>
      <c r="E207" s="2" t="s">
        <v>230</v>
      </c>
      <c r="F207" s="2"/>
      <c r="G207" s="2"/>
      <c r="H207" s="2"/>
      <c r="I207" s="2"/>
      <c r="J207" s="176">
        <f t="shared" si="11"/>
        <v>2101.1</v>
      </c>
      <c r="K207" s="176">
        <f t="shared" si="11"/>
        <v>2101.1</v>
      </c>
      <c r="L207" s="176">
        <f t="shared" si="11"/>
        <v>2101.1</v>
      </c>
      <c r="M207" s="176">
        <f t="shared" si="11"/>
        <v>2101.1</v>
      </c>
    </row>
    <row r="208" spans="1:13" s="71" customFormat="1" ht="58.5" customHeight="1">
      <c r="A208" s="2"/>
      <c r="B208" s="60" t="s">
        <v>231</v>
      </c>
      <c r="C208" s="2" t="s">
        <v>4</v>
      </c>
      <c r="D208" s="2" t="s">
        <v>235</v>
      </c>
      <c r="E208" s="2" t="s">
        <v>232</v>
      </c>
      <c r="F208" s="2" t="s">
        <v>38</v>
      </c>
      <c r="G208" s="9" t="s">
        <v>863</v>
      </c>
      <c r="H208" s="4" t="s">
        <v>44</v>
      </c>
      <c r="I208" s="5" t="s">
        <v>474</v>
      </c>
      <c r="J208" s="176">
        <v>2101.1</v>
      </c>
      <c r="K208" s="176">
        <v>2101.1</v>
      </c>
      <c r="L208" s="176">
        <v>2101.1</v>
      </c>
      <c r="M208" s="176">
        <v>2101.1</v>
      </c>
    </row>
    <row r="209" spans="1:13" s="71" customFormat="1" ht="60">
      <c r="A209" s="81" t="s">
        <v>222</v>
      </c>
      <c r="B209" s="89" t="s">
        <v>226</v>
      </c>
      <c r="C209" s="89"/>
      <c r="D209" s="89"/>
      <c r="E209" s="89"/>
      <c r="F209" s="89"/>
      <c r="G209" s="89"/>
      <c r="H209" s="89"/>
      <c r="I209" s="89"/>
      <c r="J209" s="175">
        <f aca="true" t="shared" si="12" ref="J209:M210">J210</f>
        <v>1600</v>
      </c>
      <c r="K209" s="175">
        <f t="shared" si="12"/>
        <v>1600</v>
      </c>
      <c r="L209" s="175">
        <f t="shared" si="12"/>
        <v>1600</v>
      </c>
      <c r="M209" s="175">
        <f t="shared" si="12"/>
        <v>1600</v>
      </c>
    </row>
    <row r="210" spans="1:13" s="71" customFormat="1" ht="30">
      <c r="A210" s="2"/>
      <c r="B210" s="60" t="s">
        <v>229</v>
      </c>
      <c r="C210" s="2"/>
      <c r="D210" s="2"/>
      <c r="E210" s="2" t="s">
        <v>230</v>
      </c>
      <c r="F210" s="60"/>
      <c r="G210" s="60"/>
      <c r="H210" s="60"/>
      <c r="I210" s="60"/>
      <c r="J210" s="176">
        <f t="shared" si="12"/>
        <v>1600</v>
      </c>
      <c r="K210" s="176">
        <f t="shared" si="12"/>
        <v>1600</v>
      </c>
      <c r="L210" s="176">
        <f t="shared" si="12"/>
        <v>1600</v>
      </c>
      <c r="M210" s="176">
        <f t="shared" si="12"/>
        <v>1600</v>
      </c>
    </row>
    <row r="211" spans="1:13" s="71" customFormat="1" ht="60" customHeight="1">
      <c r="A211" s="2"/>
      <c r="B211" s="60" t="s">
        <v>231</v>
      </c>
      <c r="C211" s="2" t="s">
        <v>4</v>
      </c>
      <c r="D211" s="2" t="s">
        <v>235</v>
      </c>
      <c r="E211" s="2" t="s">
        <v>232</v>
      </c>
      <c r="F211" s="2" t="s">
        <v>38</v>
      </c>
      <c r="G211" s="9" t="s">
        <v>863</v>
      </c>
      <c r="H211" s="4" t="s">
        <v>44</v>
      </c>
      <c r="I211" s="5" t="s">
        <v>474</v>
      </c>
      <c r="J211" s="176">
        <v>1600</v>
      </c>
      <c r="K211" s="176">
        <v>1600</v>
      </c>
      <c r="L211" s="176">
        <v>1600</v>
      </c>
      <c r="M211" s="176">
        <v>1600</v>
      </c>
    </row>
    <row r="212" spans="1:13" s="71" customFormat="1" ht="57.75" customHeight="1">
      <c r="A212" s="81" t="s">
        <v>509</v>
      </c>
      <c r="B212" s="89" t="s">
        <v>510</v>
      </c>
      <c r="C212" s="89"/>
      <c r="D212" s="89"/>
      <c r="E212" s="89"/>
      <c r="F212" s="89"/>
      <c r="G212" s="89"/>
      <c r="H212" s="89"/>
      <c r="I212" s="89"/>
      <c r="J212" s="184">
        <f aca="true" t="shared" si="13" ref="J212:M213">J213</f>
        <v>141</v>
      </c>
      <c r="K212" s="184">
        <f t="shared" si="13"/>
        <v>141</v>
      </c>
      <c r="L212" s="184">
        <f t="shared" si="13"/>
        <v>50</v>
      </c>
      <c r="M212" s="184">
        <f t="shared" si="13"/>
        <v>50</v>
      </c>
    </row>
    <row r="213" spans="1:13" s="71" customFormat="1" ht="48" customHeight="1">
      <c r="A213" s="2"/>
      <c r="B213" s="7" t="s">
        <v>239</v>
      </c>
      <c r="C213" s="4"/>
      <c r="D213" s="2"/>
      <c r="E213" s="2" t="s">
        <v>54</v>
      </c>
      <c r="F213" s="2"/>
      <c r="G213" s="9"/>
      <c r="H213" s="4"/>
      <c r="I213" s="5"/>
      <c r="J213" s="176">
        <f t="shared" si="13"/>
        <v>141</v>
      </c>
      <c r="K213" s="176">
        <f t="shared" si="13"/>
        <v>141</v>
      </c>
      <c r="L213" s="176">
        <f t="shared" si="13"/>
        <v>50</v>
      </c>
      <c r="M213" s="176">
        <f t="shared" si="13"/>
        <v>50</v>
      </c>
    </row>
    <row r="214" spans="1:13" s="71" customFormat="1" ht="72" customHeight="1">
      <c r="A214" s="2"/>
      <c r="B214" s="60" t="s">
        <v>511</v>
      </c>
      <c r="C214" s="2" t="s">
        <v>450</v>
      </c>
      <c r="D214" s="110" t="s">
        <v>104</v>
      </c>
      <c r="E214" s="2" t="s">
        <v>505</v>
      </c>
      <c r="F214" s="2" t="s">
        <v>38</v>
      </c>
      <c r="G214" s="9" t="s">
        <v>731</v>
      </c>
      <c r="H214" s="12" t="s">
        <v>44</v>
      </c>
      <c r="I214" s="2" t="s">
        <v>189</v>
      </c>
      <c r="J214" s="176">
        <v>141</v>
      </c>
      <c r="K214" s="176">
        <v>141</v>
      </c>
      <c r="L214" s="176">
        <v>50</v>
      </c>
      <c r="M214" s="176">
        <v>50</v>
      </c>
    </row>
    <row r="215" spans="1:13" s="71" customFormat="1" ht="105">
      <c r="A215" s="81" t="s">
        <v>223</v>
      </c>
      <c r="B215" s="89" t="s">
        <v>227</v>
      </c>
      <c r="C215" s="89"/>
      <c r="D215" s="89"/>
      <c r="E215" s="89"/>
      <c r="F215" s="89"/>
      <c r="G215" s="89"/>
      <c r="H215" s="89"/>
      <c r="I215" s="89"/>
      <c r="J215" s="175">
        <f>J218+J216+J227+J223</f>
        <v>28547.72</v>
      </c>
      <c r="K215" s="175">
        <f>K218+K216+K227+K223</f>
        <v>28547.72</v>
      </c>
      <c r="L215" s="175">
        <f>L218+L216+L227+L223</f>
        <v>30277.899999999998</v>
      </c>
      <c r="M215" s="175">
        <f>M218+M216+M227+M223</f>
        <v>26337.9</v>
      </c>
    </row>
    <row r="216" spans="1:13" s="27" customFormat="1" ht="45">
      <c r="A216" s="2"/>
      <c r="B216" s="7" t="s">
        <v>239</v>
      </c>
      <c r="C216" s="4"/>
      <c r="D216" s="2"/>
      <c r="E216" s="2" t="s">
        <v>54</v>
      </c>
      <c r="F216" s="2"/>
      <c r="G216" s="3"/>
      <c r="H216" s="93"/>
      <c r="I216" s="109"/>
      <c r="J216" s="176">
        <f>J217</f>
        <v>91.9</v>
      </c>
      <c r="K216" s="176">
        <f>K217</f>
        <v>91.9</v>
      </c>
      <c r="L216" s="176">
        <f>L217</f>
        <v>147.6</v>
      </c>
      <c r="M216" s="176">
        <f>M217</f>
        <v>147.6</v>
      </c>
    </row>
    <row r="217" spans="1:13" s="27" customFormat="1" ht="70.5" customHeight="1">
      <c r="A217" s="2"/>
      <c r="B217" s="11" t="s">
        <v>335</v>
      </c>
      <c r="C217" s="2" t="s">
        <v>450</v>
      </c>
      <c r="D217" s="110" t="s">
        <v>104</v>
      </c>
      <c r="E217" s="2" t="s">
        <v>505</v>
      </c>
      <c r="F217" s="2" t="s">
        <v>38</v>
      </c>
      <c r="G217" s="9" t="s">
        <v>731</v>
      </c>
      <c r="H217" s="2" t="s">
        <v>44</v>
      </c>
      <c r="I217" s="2" t="s">
        <v>189</v>
      </c>
      <c r="J217" s="176">
        <v>91.9</v>
      </c>
      <c r="K217" s="177">
        <v>91.9</v>
      </c>
      <c r="L217" s="177">
        <v>147.6</v>
      </c>
      <c r="M217" s="177">
        <v>147.6</v>
      </c>
    </row>
    <row r="218" spans="1:13" s="27" customFormat="1" ht="39.75" customHeight="1">
      <c r="A218" s="2"/>
      <c r="B218" s="60" t="s">
        <v>229</v>
      </c>
      <c r="C218" s="2"/>
      <c r="D218" s="2"/>
      <c r="E218" s="2" t="s">
        <v>230</v>
      </c>
      <c r="F218" s="60"/>
      <c r="G218" s="60"/>
      <c r="H218" s="60"/>
      <c r="I218" s="60"/>
      <c r="J218" s="176">
        <f>J219+J220+J221+J222</f>
        <v>12950.250000000002</v>
      </c>
      <c r="K218" s="176">
        <f>K219+K220+K221+K222</f>
        <v>12950.250000000002</v>
      </c>
      <c r="L218" s="176">
        <f>L219+L220+L221+L222</f>
        <v>14392.499999999998</v>
      </c>
      <c r="M218" s="176">
        <f>M219+M220+M221+M222</f>
        <v>11022.699999999999</v>
      </c>
    </row>
    <row r="219" spans="1:13" s="71" customFormat="1" ht="36.75" customHeight="1">
      <c r="A219" s="1"/>
      <c r="B219" s="112" t="s">
        <v>231</v>
      </c>
      <c r="C219" s="2" t="s">
        <v>4</v>
      </c>
      <c r="D219" s="1" t="s">
        <v>235</v>
      </c>
      <c r="E219" s="1" t="s">
        <v>232</v>
      </c>
      <c r="F219" s="2" t="s">
        <v>38</v>
      </c>
      <c r="G219" s="235" t="s">
        <v>864</v>
      </c>
      <c r="H219" s="227" t="s">
        <v>376</v>
      </c>
      <c r="I219" s="227" t="s">
        <v>574</v>
      </c>
      <c r="J219" s="176">
        <f>9362.87-2800</f>
        <v>6562.870000000001</v>
      </c>
      <c r="K219" s="176">
        <f>9362.87-2800</f>
        <v>6562.870000000001</v>
      </c>
      <c r="L219" s="176">
        <v>9362.9</v>
      </c>
      <c r="M219" s="176">
        <v>9362.9</v>
      </c>
    </row>
    <row r="220" spans="1:13" s="71" customFormat="1" ht="35.25" customHeight="1">
      <c r="A220" s="2"/>
      <c r="B220" s="250" t="s">
        <v>233</v>
      </c>
      <c r="C220" s="2" t="s">
        <v>4</v>
      </c>
      <c r="D220" s="2" t="s">
        <v>235</v>
      </c>
      <c r="E220" s="2" t="s">
        <v>234</v>
      </c>
      <c r="F220" s="2" t="s">
        <v>38</v>
      </c>
      <c r="G220" s="236"/>
      <c r="H220" s="234"/>
      <c r="I220" s="234"/>
      <c r="J220" s="176">
        <v>1107.88</v>
      </c>
      <c r="K220" s="176">
        <v>1107.88</v>
      </c>
      <c r="L220" s="176">
        <v>4477.7</v>
      </c>
      <c r="M220" s="176">
        <v>1107.9</v>
      </c>
    </row>
    <row r="221" spans="1:13" s="71" customFormat="1" ht="43.5" customHeight="1">
      <c r="A221" s="2"/>
      <c r="B221" s="251"/>
      <c r="C221" s="2" t="s">
        <v>4</v>
      </c>
      <c r="D221" s="2" t="s">
        <v>235</v>
      </c>
      <c r="E221" s="2" t="s">
        <v>234</v>
      </c>
      <c r="F221" s="2" t="s">
        <v>40</v>
      </c>
      <c r="G221" s="236"/>
      <c r="H221" s="234"/>
      <c r="I221" s="234"/>
      <c r="J221" s="176">
        <v>551.9</v>
      </c>
      <c r="K221" s="176">
        <v>551.9</v>
      </c>
      <c r="L221" s="176">
        <v>551.9</v>
      </c>
      <c r="M221" s="176">
        <v>551.9</v>
      </c>
    </row>
    <row r="222" spans="1:13" s="71" customFormat="1" ht="76.5" customHeight="1">
      <c r="A222" s="2"/>
      <c r="B222" s="60" t="s">
        <v>351</v>
      </c>
      <c r="C222" s="2" t="s">
        <v>4</v>
      </c>
      <c r="D222" s="2" t="s">
        <v>235</v>
      </c>
      <c r="E222" s="2" t="s">
        <v>352</v>
      </c>
      <c r="F222" s="2" t="s">
        <v>38</v>
      </c>
      <c r="G222" s="303"/>
      <c r="H222" s="228"/>
      <c r="I222" s="228"/>
      <c r="J222" s="176">
        <f>2363.8+2363.8</f>
        <v>4727.6</v>
      </c>
      <c r="K222" s="176">
        <f>2363.8+2363.8</f>
        <v>4727.6</v>
      </c>
      <c r="L222" s="176">
        <v>0</v>
      </c>
      <c r="M222" s="176">
        <v>0</v>
      </c>
    </row>
    <row r="223" spans="1:13" s="71" customFormat="1" ht="45">
      <c r="A223" s="2"/>
      <c r="B223" s="60" t="s">
        <v>236</v>
      </c>
      <c r="C223" s="2"/>
      <c r="D223" s="2"/>
      <c r="E223" s="2" t="s">
        <v>237</v>
      </c>
      <c r="F223" s="2"/>
      <c r="G223" s="9"/>
      <c r="H223" s="4"/>
      <c r="I223" s="5"/>
      <c r="J223" s="176">
        <f>J224+J226+J225</f>
        <v>14849.07</v>
      </c>
      <c r="K223" s="176">
        <f>K224+K226+K225</f>
        <v>14849.07</v>
      </c>
      <c r="L223" s="176">
        <f>L224+L226+L225</f>
        <v>15081.3</v>
      </c>
      <c r="M223" s="176">
        <f>M224+M226+M225</f>
        <v>14511.100000000002</v>
      </c>
    </row>
    <row r="224" spans="1:13" s="71" customFormat="1" ht="43.5" customHeight="1">
      <c r="A224" s="2"/>
      <c r="B224" s="60" t="s">
        <v>238</v>
      </c>
      <c r="C224" s="2" t="s">
        <v>4</v>
      </c>
      <c r="D224" s="2" t="s">
        <v>235</v>
      </c>
      <c r="E224" s="2" t="s">
        <v>356</v>
      </c>
      <c r="F224" s="2" t="s">
        <v>38</v>
      </c>
      <c r="G224" s="260" t="s">
        <v>872</v>
      </c>
      <c r="H224" s="223" t="s">
        <v>554</v>
      </c>
      <c r="I224" s="231" t="s">
        <v>871</v>
      </c>
      <c r="J224" s="176">
        <v>388.77</v>
      </c>
      <c r="K224" s="176">
        <v>388.77</v>
      </c>
      <c r="L224" s="176">
        <v>406.5</v>
      </c>
      <c r="M224" s="176">
        <v>1013.2</v>
      </c>
    </row>
    <row r="225" spans="1:13" s="71" customFormat="1" ht="69.75" customHeight="1">
      <c r="A225" s="2"/>
      <c r="B225" s="60" t="s">
        <v>822</v>
      </c>
      <c r="C225" s="2" t="s">
        <v>4</v>
      </c>
      <c r="D225" s="2" t="s">
        <v>235</v>
      </c>
      <c r="E225" s="2" t="s">
        <v>823</v>
      </c>
      <c r="F225" s="2" t="s">
        <v>38</v>
      </c>
      <c r="G225" s="304"/>
      <c r="H225" s="255"/>
      <c r="I225" s="232"/>
      <c r="J225" s="176">
        <v>3943.2</v>
      </c>
      <c r="K225" s="176">
        <v>3943.2</v>
      </c>
      <c r="L225" s="176">
        <v>3939.7</v>
      </c>
      <c r="M225" s="176">
        <v>3939.7</v>
      </c>
    </row>
    <row r="226" spans="1:13" s="71" customFormat="1" ht="60">
      <c r="A226" s="2"/>
      <c r="B226" s="60" t="s">
        <v>358</v>
      </c>
      <c r="C226" s="2" t="s">
        <v>4</v>
      </c>
      <c r="D226" s="2" t="s">
        <v>235</v>
      </c>
      <c r="E226" s="2" t="s">
        <v>357</v>
      </c>
      <c r="F226" s="2" t="s">
        <v>38</v>
      </c>
      <c r="G226" s="265"/>
      <c r="H226" s="224"/>
      <c r="I226" s="233"/>
      <c r="J226" s="176">
        <f>1349.4+9167.7</f>
        <v>10517.1</v>
      </c>
      <c r="K226" s="176">
        <f>1349.4+9167.7</f>
        <v>10517.1</v>
      </c>
      <c r="L226" s="176">
        <f>1176.9+9558.2</f>
        <v>10735.1</v>
      </c>
      <c r="M226" s="176">
        <v>9558.2</v>
      </c>
    </row>
    <row r="227" spans="1:13" s="71" customFormat="1" ht="45">
      <c r="A227" s="2"/>
      <c r="B227" s="60" t="s">
        <v>517</v>
      </c>
      <c r="C227" s="2"/>
      <c r="D227" s="2"/>
      <c r="E227" s="2" t="s">
        <v>516</v>
      </c>
      <c r="F227" s="2"/>
      <c r="G227" s="130"/>
      <c r="H227" s="103"/>
      <c r="I227" s="110"/>
      <c r="J227" s="176">
        <f>J228</f>
        <v>656.5</v>
      </c>
      <c r="K227" s="176">
        <f>K228</f>
        <v>656.5</v>
      </c>
      <c r="L227" s="176">
        <f>L228</f>
        <v>656.5</v>
      </c>
      <c r="M227" s="176">
        <f>M228</f>
        <v>656.5</v>
      </c>
    </row>
    <row r="228" spans="1:13" s="71" customFormat="1" ht="60">
      <c r="A228" s="2"/>
      <c r="B228" s="60" t="s">
        <v>514</v>
      </c>
      <c r="C228" s="2"/>
      <c r="D228" s="2"/>
      <c r="E228" s="2" t="s">
        <v>515</v>
      </c>
      <c r="F228" s="2"/>
      <c r="G228" s="130"/>
      <c r="H228" s="103"/>
      <c r="I228" s="110"/>
      <c r="J228" s="176">
        <f>J229+J230+J231</f>
        <v>656.5</v>
      </c>
      <c r="K228" s="176">
        <f>K229+K230+K231</f>
        <v>656.5</v>
      </c>
      <c r="L228" s="176">
        <f>L229+L230+L231</f>
        <v>656.5</v>
      </c>
      <c r="M228" s="176">
        <f>M229+M230+M231</f>
        <v>656.5</v>
      </c>
    </row>
    <row r="229" spans="1:13" s="71" customFormat="1" ht="30">
      <c r="A229" s="2"/>
      <c r="B229" s="60" t="s">
        <v>518</v>
      </c>
      <c r="C229" s="2" t="s">
        <v>450</v>
      </c>
      <c r="D229" s="2" t="s">
        <v>235</v>
      </c>
      <c r="E229" s="2" t="s">
        <v>521</v>
      </c>
      <c r="F229" s="2" t="s">
        <v>38</v>
      </c>
      <c r="G229" s="260" t="s">
        <v>572</v>
      </c>
      <c r="H229" s="223" t="s">
        <v>319</v>
      </c>
      <c r="I229" s="227" t="s">
        <v>474</v>
      </c>
      <c r="J229" s="176">
        <v>2.2</v>
      </c>
      <c r="K229" s="176">
        <v>2.2</v>
      </c>
      <c r="L229" s="176">
        <v>2.2</v>
      </c>
      <c r="M229" s="179">
        <v>2.2</v>
      </c>
    </row>
    <row r="230" spans="1:13" s="71" customFormat="1" ht="30">
      <c r="A230" s="2"/>
      <c r="B230" s="60" t="s">
        <v>519</v>
      </c>
      <c r="C230" s="2" t="s">
        <v>450</v>
      </c>
      <c r="D230" s="2" t="s">
        <v>235</v>
      </c>
      <c r="E230" s="2" t="s">
        <v>522</v>
      </c>
      <c r="F230" s="2" t="s">
        <v>40</v>
      </c>
      <c r="G230" s="310"/>
      <c r="H230" s="310"/>
      <c r="I230" s="310"/>
      <c r="J230" s="176">
        <v>500</v>
      </c>
      <c r="K230" s="176">
        <v>500</v>
      </c>
      <c r="L230" s="176">
        <v>500</v>
      </c>
      <c r="M230" s="179">
        <v>500</v>
      </c>
    </row>
    <row r="231" spans="1:13" s="71" customFormat="1" ht="45">
      <c r="A231" s="2"/>
      <c r="B231" s="60" t="s">
        <v>520</v>
      </c>
      <c r="C231" s="2" t="s">
        <v>450</v>
      </c>
      <c r="D231" s="2" t="s">
        <v>235</v>
      </c>
      <c r="E231" s="2" t="s">
        <v>523</v>
      </c>
      <c r="F231" s="2" t="s">
        <v>40</v>
      </c>
      <c r="G231" s="311"/>
      <c r="H231" s="311"/>
      <c r="I231" s="311"/>
      <c r="J231" s="176">
        <v>154.3</v>
      </c>
      <c r="K231" s="176">
        <v>154.3</v>
      </c>
      <c r="L231" s="176">
        <v>154.3</v>
      </c>
      <c r="M231" s="179">
        <v>154.3</v>
      </c>
    </row>
    <row r="232" spans="1:13" s="71" customFormat="1" ht="120">
      <c r="A232" s="81" t="s">
        <v>224</v>
      </c>
      <c r="B232" s="89" t="s">
        <v>228</v>
      </c>
      <c r="C232" s="89"/>
      <c r="D232" s="89"/>
      <c r="E232" s="89"/>
      <c r="F232" s="89"/>
      <c r="G232" s="89"/>
      <c r="H232" s="89"/>
      <c r="I232" s="89"/>
      <c r="J232" s="175">
        <f>J233+J237</f>
        <v>5453</v>
      </c>
      <c r="K232" s="175">
        <f>K233+K237</f>
        <v>5453</v>
      </c>
      <c r="L232" s="175">
        <f>L233+L237</f>
        <v>2873.3</v>
      </c>
      <c r="M232" s="175">
        <f>M233+M237</f>
        <v>2769.6000000000004</v>
      </c>
    </row>
    <row r="233" spans="1:13" s="71" customFormat="1" ht="30">
      <c r="A233" s="2"/>
      <c r="B233" s="60" t="s">
        <v>229</v>
      </c>
      <c r="C233" s="2"/>
      <c r="D233" s="2"/>
      <c r="E233" s="2" t="s">
        <v>230</v>
      </c>
      <c r="F233" s="60"/>
      <c r="G233" s="60"/>
      <c r="H233" s="60"/>
      <c r="I233" s="60"/>
      <c r="J233" s="176">
        <f>J234+J236+J235</f>
        <v>5453</v>
      </c>
      <c r="K233" s="176">
        <f>K234+K236+K235</f>
        <v>5453</v>
      </c>
      <c r="L233" s="176">
        <f>L234+L236+L235</f>
        <v>2481.3</v>
      </c>
      <c r="M233" s="176">
        <f>M234+M236+M235</f>
        <v>2131.3</v>
      </c>
    </row>
    <row r="234" spans="1:13" s="71" customFormat="1" ht="31.5" customHeight="1">
      <c r="A234" s="2"/>
      <c r="B234" s="60" t="s">
        <v>231</v>
      </c>
      <c r="C234" s="2" t="s">
        <v>4</v>
      </c>
      <c r="D234" s="2" t="s">
        <v>235</v>
      </c>
      <c r="E234" s="2" t="s">
        <v>232</v>
      </c>
      <c r="F234" s="2" t="s">
        <v>38</v>
      </c>
      <c r="G234" s="260" t="s">
        <v>870</v>
      </c>
      <c r="H234" s="223" t="s">
        <v>581</v>
      </c>
      <c r="I234" s="231" t="s">
        <v>580</v>
      </c>
      <c r="J234" s="176">
        <v>1772.7</v>
      </c>
      <c r="K234" s="176">
        <v>1772.7</v>
      </c>
      <c r="L234" s="176">
        <v>1772.7</v>
      </c>
      <c r="M234" s="176">
        <v>1772.7</v>
      </c>
    </row>
    <row r="235" spans="1:13" s="71" customFormat="1" ht="27.75" customHeight="1">
      <c r="A235" s="2"/>
      <c r="B235" s="60" t="s">
        <v>233</v>
      </c>
      <c r="C235" s="2" t="s">
        <v>4</v>
      </c>
      <c r="D235" s="2" t="s">
        <v>235</v>
      </c>
      <c r="E235" s="2" t="s">
        <v>234</v>
      </c>
      <c r="F235" s="2" t="s">
        <v>38</v>
      </c>
      <c r="G235" s="304"/>
      <c r="H235" s="255"/>
      <c r="I235" s="232"/>
      <c r="J235" s="176">
        <v>146.1</v>
      </c>
      <c r="K235" s="176">
        <v>146.1</v>
      </c>
      <c r="L235" s="176">
        <v>0</v>
      </c>
      <c r="M235" s="176">
        <v>0</v>
      </c>
    </row>
    <row r="236" spans="1:13" s="71" customFormat="1" ht="49.5" customHeight="1">
      <c r="A236" s="2"/>
      <c r="B236" s="60" t="s">
        <v>359</v>
      </c>
      <c r="C236" s="2" t="s">
        <v>4</v>
      </c>
      <c r="D236" s="2" t="s">
        <v>235</v>
      </c>
      <c r="E236" s="2" t="s">
        <v>447</v>
      </c>
      <c r="F236" s="2" t="s">
        <v>38</v>
      </c>
      <c r="G236" s="265"/>
      <c r="H236" s="224"/>
      <c r="I236" s="233"/>
      <c r="J236" s="176">
        <f>1860.6+1673.6</f>
        <v>3534.2</v>
      </c>
      <c r="K236" s="176">
        <f>1860.6+1673.6</f>
        <v>3534.2</v>
      </c>
      <c r="L236" s="176">
        <v>708.6</v>
      </c>
      <c r="M236" s="179">
        <v>358.6</v>
      </c>
    </row>
    <row r="237" spans="1:13" s="71" customFormat="1" ht="45">
      <c r="A237" s="2"/>
      <c r="B237" s="60" t="s">
        <v>236</v>
      </c>
      <c r="C237" s="2"/>
      <c r="D237" s="2"/>
      <c r="E237" s="2" t="s">
        <v>237</v>
      </c>
      <c r="F237" s="2"/>
      <c r="G237" s="9"/>
      <c r="H237" s="4"/>
      <c r="I237" s="5"/>
      <c r="J237" s="176">
        <f>J238+J239</f>
        <v>0</v>
      </c>
      <c r="K237" s="176">
        <f>K238+K239</f>
        <v>0</v>
      </c>
      <c r="L237" s="176">
        <f>L238+L239</f>
        <v>392</v>
      </c>
      <c r="M237" s="176">
        <f>M238+M239</f>
        <v>638.3</v>
      </c>
    </row>
    <row r="238" spans="1:13" s="71" customFormat="1" ht="54" customHeight="1">
      <c r="A238" s="2"/>
      <c r="B238" s="60" t="s">
        <v>555</v>
      </c>
      <c r="C238" s="2" t="s">
        <v>4</v>
      </c>
      <c r="D238" s="2" t="s">
        <v>235</v>
      </c>
      <c r="E238" s="2" t="s">
        <v>556</v>
      </c>
      <c r="F238" s="2" t="s">
        <v>40</v>
      </c>
      <c r="G238" s="260" t="s">
        <v>872</v>
      </c>
      <c r="H238" s="255" t="s">
        <v>554</v>
      </c>
      <c r="I238" s="232" t="s">
        <v>871</v>
      </c>
      <c r="J238" s="176">
        <v>0</v>
      </c>
      <c r="K238" s="176">
        <v>0</v>
      </c>
      <c r="L238" s="176">
        <v>0</v>
      </c>
      <c r="M238" s="176">
        <v>638.3</v>
      </c>
    </row>
    <row r="239" spans="1:13" s="71" customFormat="1" ht="89.25" customHeight="1">
      <c r="A239" s="2"/>
      <c r="B239" s="60" t="s">
        <v>354</v>
      </c>
      <c r="C239" s="2" t="s">
        <v>4</v>
      </c>
      <c r="D239" s="2" t="s">
        <v>235</v>
      </c>
      <c r="E239" s="2" t="s">
        <v>355</v>
      </c>
      <c r="F239" s="2" t="s">
        <v>40</v>
      </c>
      <c r="G239" s="265"/>
      <c r="H239" s="255"/>
      <c r="I239" s="232"/>
      <c r="J239" s="176">
        <v>0</v>
      </c>
      <c r="K239" s="176">
        <v>0</v>
      </c>
      <c r="L239" s="176">
        <v>392</v>
      </c>
      <c r="M239" s="176">
        <v>0</v>
      </c>
    </row>
    <row r="240" spans="1:13" s="71" customFormat="1" ht="373.5" customHeight="1">
      <c r="A240" s="81" t="s">
        <v>765</v>
      </c>
      <c r="B240" s="89" t="s">
        <v>766</v>
      </c>
      <c r="C240" s="89"/>
      <c r="D240" s="89"/>
      <c r="E240" s="89"/>
      <c r="F240" s="89"/>
      <c r="G240" s="89"/>
      <c r="H240" s="89"/>
      <c r="I240" s="89"/>
      <c r="J240" s="175">
        <f aca="true" t="shared" si="14" ref="J240:M242">J241</f>
        <v>622.88421</v>
      </c>
      <c r="K240" s="175">
        <f t="shared" si="14"/>
        <v>622.88421</v>
      </c>
      <c r="L240" s="175">
        <f t="shared" si="14"/>
        <v>0</v>
      </c>
      <c r="M240" s="175">
        <f t="shared" si="14"/>
        <v>0</v>
      </c>
    </row>
    <row r="241" spans="1:13" s="27" customFormat="1" ht="45">
      <c r="A241" s="2"/>
      <c r="B241" s="7" t="s">
        <v>767</v>
      </c>
      <c r="C241" s="60"/>
      <c r="D241" s="60"/>
      <c r="E241" s="60"/>
      <c r="F241" s="60"/>
      <c r="G241" s="113"/>
      <c r="H241" s="60"/>
      <c r="I241" s="60"/>
      <c r="J241" s="176">
        <f t="shared" si="14"/>
        <v>622.88421</v>
      </c>
      <c r="K241" s="176">
        <f t="shared" si="14"/>
        <v>622.88421</v>
      </c>
      <c r="L241" s="176">
        <f t="shared" si="14"/>
        <v>0</v>
      </c>
      <c r="M241" s="176">
        <f t="shared" si="14"/>
        <v>0</v>
      </c>
    </row>
    <row r="242" spans="1:13" s="27" customFormat="1" ht="45">
      <c r="A242" s="2"/>
      <c r="B242" s="7" t="s">
        <v>768</v>
      </c>
      <c r="C242" s="60"/>
      <c r="D242" s="60"/>
      <c r="E242" s="60"/>
      <c r="F242" s="60"/>
      <c r="G242" s="113"/>
      <c r="H242" s="60"/>
      <c r="I242" s="60"/>
      <c r="J242" s="176">
        <f t="shared" si="14"/>
        <v>622.88421</v>
      </c>
      <c r="K242" s="176">
        <f t="shared" si="14"/>
        <v>622.88421</v>
      </c>
      <c r="L242" s="176">
        <f t="shared" si="14"/>
        <v>0</v>
      </c>
      <c r="M242" s="176">
        <f t="shared" si="14"/>
        <v>0</v>
      </c>
    </row>
    <row r="243" spans="1:13" s="71" customFormat="1" ht="121.5" customHeight="1">
      <c r="A243" s="2"/>
      <c r="B243" s="7" t="s">
        <v>769</v>
      </c>
      <c r="C243" s="2" t="s">
        <v>4</v>
      </c>
      <c r="D243" s="2" t="s">
        <v>8</v>
      </c>
      <c r="E243" s="2" t="s">
        <v>819</v>
      </c>
      <c r="F243" s="2" t="s">
        <v>38</v>
      </c>
      <c r="G243" s="213" t="s">
        <v>877</v>
      </c>
      <c r="H243" s="214" t="s">
        <v>820</v>
      </c>
      <c r="I243" s="215" t="s">
        <v>878</v>
      </c>
      <c r="J243" s="176">
        <v>622.88421</v>
      </c>
      <c r="K243" s="176">
        <v>622.88421</v>
      </c>
      <c r="L243" s="176">
        <v>0</v>
      </c>
      <c r="M243" s="176">
        <v>0</v>
      </c>
    </row>
    <row r="244" spans="1:63" s="62" customFormat="1" ht="165">
      <c r="A244" s="81" t="s">
        <v>176</v>
      </c>
      <c r="B244" s="85" t="s">
        <v>175</v>
      </c>
      <c r="C244" s="89"/>
      <c r="D244" s="81"/>
      <c r="E244" s="89"/>
      <c r="F244" s="89"/>
      <c r="G244" s="87"/>
      <c r="H244" s="88"/>
      <c r="I244" s="88"/>
      <c r="J244" s="175">
        <f>J245</f>
        <v>3332.2</v>
      </c>
      <c r="K244" s="175">
        <f>K245</f>
        <v>3332.2</v>
      </c>
      <c r="L244" s="175">
        <f>L245</f>
        <v>3635.6</v>
      </c>
      <c r="M244" s="175">
        <f>M245</f>
        <v>3635.6</v>
      </c>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8"/>
    </row>
    <row r="245" spans="1:62" s="25" customFormat="1" ht="45">
      <c r="A245" s="2"/>
      <c r="B245" s="12" t="s">
        <v>127</v>
      </c>
      <c r="C245" s="60"/>
      <c r="D245" s="2"/>
      <c r="E245" s="2" t="s">
        <v>54</v>
      </c>
      <c r="F245" s="60"/>
      <c r="G245" s="3"/>
      <c r="H245" s="5"/>
      <c r="I245" s="5"/>
      <c r="J245" s="176">
        <f>J246+J247+J248+J249</f>
        <v>3332.2</v>
      </c>
      <c r="K245" s="176">
        <f>K246+K247+K248+K249</f>
        <v>3332.2</v>
      </c>
      <c r="L245" s="176">
        <f>L246+L247+L248</f>
        <v>3635.6</v>
      </c>
      <c r="M245" s="176">
        <f>M246+M247+M248</f>
        <v>3635.6</v>
      </c>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58"/>
      <c r="BJ245" s="45"/>
    </row>
    <row r="246" spans="1:13" s="27" customFormat="1" ht="59.25" customHeight="1">
      <c r="A246" s="2"/>
      <c r="B246" s="256" t="s">
        <v>489</v>
      </c>
      <c r="C246" s="2" t="s">
        <v>450</v>
      </c>
      <c r="D246" s="2" t="s">
        <v>104</v>
      </c>
      <c r="E246" s="10" t="s">
        <v>484</v>
      </c>
      <c r="F246" s="2" t="s">
        <v>190</v>
      </c>
      <c r="G246" s="262" t="s">
        <v>782</v>
      </c>
      <c r="H246" s="231" t="s">
        <v>490</v>
      </c>
      <c r="I246" s="231" t="s">
        <v>491</v>
      </c>
      <c r="J246" s="176">
        <v>2768.7</v>
      </c>
      <c r="K246" s="176">
        <v>2768.7</v>
      </c>
      <c r="L246" s="176">
        <v>2741.7</v>
      </c>
      <c r="M246" s="176">
        <v>2741.7</v>
      </c>
    </row>
    <row r="247" spans="1:13" s="27" customFormat="1" ht="46.5" customHeight="1">
      <c r="A247" s="2"/>
      <c r="B247" s="258"/>
      <c r="C247" s="2" t="s">
        <v>450</v>
      </c>
      <c r="D247" s="2" t="s">
        <v>104</v>
      </c>
      <c r="E247" s="10" t="s">
        <v>484</v>
      </c>
      <c r="F247" s="2" t="s">
        <v>38</v>
      </c>
      <c r="G247" s="238"/>
      <c r="H247" s="238"/>
      <c r="I247" s="238"/>
      <c r="J247" s="176">
        <v>177.7</v>
      </c>
      <c r="K247" s="176">
        <v>177.7</v>
      </c>
      <c r="L247" s="176">
        <v>147.8</v>
      </c>
      <c r="M247" s="176">
        <v>147.8</v>
      </c>
    </row>
    <row r="248" spans="1:13" ht="36" customHeight="1">
      <c r="A248" s="2"/>
      <c r="B248" s="256" t="s">
        <v>503</v>
      </c>
      <c r="C248" s="2" t="s">
        <v>450</v>
      </c>
      <c r="D248" s="2" t="s">
        <v>104</v>
      </c>
      <c r="E248" s="10" t="s">
        <v>502</v>
      </c>
      <c r="F248" s="2" t="s">
        <v>38</v>
      </c>
      <c r="G248" s="260" t="s">
        <v>803</v>
      </c>
      <c r="H248" s="267" t="s">
        <v>804</v>
      </c>
      <c r="I248" s="223" t="s">
        <v>805</v>
      </c>
      <c r="J248" s="176">
        <f>385.8-373.3</f>
        <v>12.5</v>
      </c>
      <c r="K248" s="176">
        <f>385.8-373.3</f>
        <v>12.5</v>
      </c>
      <c r="L248" s="176">
        <v>746.1</v>
      </c>
      <c r="M248" s="176">
        <v>746.1</v>
      </c>
    </row>
    <row r="249" spans="1:13" ht="36" customHeight="1">
      <c r="A249" s="2"/>
      <c r="B249" s="261"/>
      <c r="C249" s="2" t="s">
        <v>452</v>
      </c>
      <c r="D249" s="2" t="s">
        <v>104</v>
      </c>
      <c r="E249" s="10" t="s">
        <v>502</v>
      </c>
      <c r="F249" s="2" t="s">
        <v>42</v>
      </c>
      <c r="G249" s="266"/>
      <c r="H249" s="261"/>
      <c r="I249" s="266"/>
      <c r="J249" s="176">
        <f>348.3+25</f>
        <v>373.3</v>
      </c>
      <c r="K249" s="176">
        <f>348.3+25</f>
        <v>373.3</v>
      </c>
      <c r="L249" s="176">
        <v>0</v>
      </c>
      <c r="M249" s="176">
        <v>0</v>
      </c>
    </row>
    <row r="250" spans="1:13" ht="60">
      <c r="A250" s="81" t="s">
        <v>481</v>
      </c>
      <c r="B250" s="89" t="s">
        <v>482</v>
      </c>
      <c r="C250" s="89"/>
      <c r="D250" s="89"/>
      <c r="E250" s="89"/>
      <c r="F250" s="89"/>
      <c r="G250" s="89"/>
      <c r="H250" s="89"/>
      <c r="I250" s="89"/>
      <c r="J250" s="175">
        <f>J251</f>
        <v>1604.4999999999998</v>
      </c>
      <c r="K250" s="175">
        <f>K251</f>
        <v>1604.4999999999998</v>
      </c>
      <c r="L250" s="175">
        <f>L251</f>
        <v>1154.8000000000002</v>
      </c>
      <c r="M250" s="175">
        <f>M251</f>
        <v>1154.8000000000002</v>
      </c>
    </row>
    <row r="251" spans="1:13" ht="45">
      <c r="A251" s="2"/>
      <c r="B251" s="12" t="s">
        <v>127</v>
      </c>
      <c r="C251" s="2"/>
      <c r="D251" s="2"/>
      <c r="E251" s="2" t="s">
        <v>54</v>
      </c>
      <c r="F251" s="2"/>
      <c r="G251" s="130"/>
      <c r="H251" s="131"/>
      <c r="I251" s="103"/>
      <c r="J251" s="176">
        <f>J252+J253+J254</f>
        <v>1604.4999999999998</v>
      </c>
      <c r="K251" s="176">
        <f>K252+K253+K254</f>
        <v>1604.4999999999998</v>
      </c>
      <c r="L251" s="176">
        <f>L252+L253+L254</f>
        <v>1154.8000000000002</v>
      </c>
      <c r="M251" s="176">
        <f>M252+M253+M254</f>
        <v>1154.8000000000002</v>
      </c>
    </row>
    <row r="252" spans="1:13" ht="33.75" customHeight="1">
      <c r="A252" s="2"/>
      <c r="B252" s="229" t="s">
        <v>483</v>
      </c>
      <c r="C252" s="2" t="s">
        <v>450</v>
      </c>
      <c r="D252" s="2" t="s">
        <v>104</v>
      </c>
      <c r="E252" s="10" t="s">
        <v>484</v>
      </c>
      <c r="F252" s="2" t="s">
        <v>190</v>
      </c>
      <c r="G252" s="260" t="s">
        <v>486</v>
      </c>
      <c r="H252" s="231" t="s">
        <v>487</v>
      </c>
      <c r="I252" s="223" t="s">
        <v>189</v>
      </c>
      <c r="J252" s="176">
        <v>1249.05</v>
      </c>
      <c r="K252" s="176">
        <v>1249.05</v>
      </c>
      <c r="L252" s="176">
        <v>877.7</v>
      </c>
      <c r="M252" s="176">
        <v>877.7</v>
      </c>
    </row>
    <row r="253" spans="1:13" ht="32.25" customHeight="1">
      <c r="A253" s="2"/>
      <c r="B253" s="241"/>
      <c r="C253" s="2" t="s">
        <v>450</v>
      </c>
      <c r="D253" s="2" t="s">
        <v>104</v>
      </c>
      <c r="E253" s="10" t="s">
        <v>484</v>
      </c>
      <c r="F253" s="2" t="s">
        <v>38</v>
      </c>
      <c r="G253" s="237"/>
      <c r="H253" s="237"/>
      <c r="I253" s="237"/>
      <c r="J253" s="176">
        <v>351.15</v>
      </c>
      <c r="K253" s="176">
        <v>351.15</v>
      </c>
      <c r="L253" s="176">
        <v>277.1</v>
      </c>
      <c r="M253" s="176">
        <v>277.1</v>
      </c>
    </row>
    <row r="254" spans="1:13" ht="33.75" customHeight="1">
      <c r="A254" s="2"/>
      <c r="B254" s="230"/>
      <c r="C254" s="2" t="s">
        <v>450</v>
      </c>
      <c r="D254" s="2" t="s">
        <v>104</v>
      </c>
      <c r="E254" s="10" t="s">
        <v>484</v>
      </c>
      <c r="F254" s="2" t="s">
        <v>39</v>
      </c>
      <c r="G254" s="238"/>
      <c r="H254" s="238"/>
      <c r="I254" s="238"/>
      <c r="J254" s="176">
        <v>4.3</v>
      </c>
      <c r="K254" s="176">
        <v>4.3</v>
      </c>
      <c r="L254" s="176">
        <v>0</v>
      </c>
      <c r="M254" s="176">
        <v>0</v>
      </c>
    </row>
    <row r="255" spans="1:13" ht="60">
      <c r="A255" s="81" t="s">
        <v>337</v>
      </c>
      <c r="B255" s="120" t="s">
        <v>500</v>
      </c>
      <c r="C255" s="81"/>
      <c r="D255" s="81"/>
      <c r="E255" s="104"/>
      <c r="F255" s="81"/>
      <c r="G255" s="132"/>
      <c r="H255" s="133"/>
      <c r="I255" s="134"/>
      <c r="J255" s="175">
        <f aca="true" t="shared" si="15" ref="J255:M256">J256</f>
        <v>60</v>
      </c>
      <c r="K255" s="175">
        <f t="shared" si="15"/>
        <v>60</v>
      </c>
      <c r="L255" s="175">
        <f t="shared" si="15"/>
        <v>66</v>
      </c>
      <c r="M255" s="175">
        <f t="shared" si="15"/>
        <v>66</v>
      </c>
    </row>
    <row r="256" spans="1:13" ht="45">
      <c r="A256" s="2"/>
      <c r="B256" s="12" t="s">
        <v>127</v>
      </c>
      <c r="C256" s="60"/>
      <c r="D256" s="2"/>
      <c r="E256" s="2" t="s">
        <v>54</v>
      </c>
      <c r="F256" s="2"/>
      <c r="G256" s="130"/>
      <c r="H256" s="131"/>
      <c r="I256" s="103"/>
      <c r="J256" s="176">
        <f>J257</f>
        <v>60</v>
      </c>
      <c r="K256" s="176">
        <f t="shared" si="15"/>
        <v>60</v>
      </c>
      <c r="L256" s="176">
        <f t="shared" si="15"/>
        <v>66</v>
      </c>
      <c r="M256" s="176">
        <f t="shared" si="15"/>
        <v>66</v>
      </c>
    </row>
    <row r="257" spans="1:13" ht="75.75" customHeight="1">
      <c r="A257" s="2"/>
      <c r="B257" s="7" t="s">
        <v>311</v>
      </c>
      <c r="C257" s="2" t="s">
        <v>450</v>
      </c>
      <c r="D257" s="2" t="s">
        <v>104</v>
      </c>
      <c r="E257" s="2" t="s">
        <v>501</v>
      </c>
      <c r="F257" s="2" t="s">
        <v>38</v>
      </c>
      <c r="G257" s="9" t="s">
        <v>731</v>
      </c>
      <c r="H257" s="2" t="s">
        <v>44</v>
      </c>
      <c r="I257" s="2" t="s">
        <v>189</v>
      </c>
      <c r="J257" s="176">
        <v>60</v>
      </c>
      <c r="K257" s="176">
        <v>60</v>
      </c>
      <c r="L257" s="176">
        <v>66</v>
      </c>
      <c r="M257" s="176">
        <v>66</v>
      </c>
    </row>
    <row r="258" spans="1:60" ht="45">
      <c r="A258" s="81" t="s">
        <v>544</v>
      </c>
      <c r="B258" s="82" t="s">
        <v>545</v>
      </c>
      <c r="C258" s="81"/>
      <c r="D258" s="83"/>
      <c r="E258" s="83"/>
      <c r="F258" s="81"/>
      <c r="G258" s="84"/>
      <c r="H258" s="81"/>
      <c r="I258" s="81"/>
      <c r="J258" s="175">
        <f aca="true" t="shared" si="16" ref="J258:M260">J259</f>
        <v>4166.7</v>
      </c>
      <c r="K258" s="175">
        <f t="shared" si="16"/>
        <v>4166.7</v>
      </c>
      <c r="L258" s="175">
        <f t="shared" si="16"/>
        <v>0</v>
      </c>
      <c r="M258" s="175">
        <f t="shared" si="16"/>
        <v>1355.5</v>
      </c>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c r="AS258" s="8"/>
      <c r="AT258" s="8"/>
      <c r="AU258" s="8"/>
      <c r="AV258" s="8"/>
      <c r="AW258" s="8"/>
      <c r="AX258" s="8"/>
      <c r="AY258" s="8"/>
      <c r="AZ258" s="8"/>
      <c r="BA258" s="8"/>
      <c r="BB258" s="8"/>
      <c r="BC258" s="8"/>
      <c r="BD258" s="8"/>
      <c r="BE258" s="8"/>
      <c r="BF258" s="8"/>
      <c r="BG258" s="8"/>
      <c r="BH258" s="8"/>
    </row>
    <row r="259" spans="1:60" ht="51.75" customHeight="1">
      <c r="A259" s="4"/>
      <c r="B259" s="12" t="s">
        <v>127</v>
      </c>
      <c r="C259" s="60"/>
      <c r="D259" s="2"/>
      <c r="E259" s="2" t="s">
        <v>54</v>
      </c>
      <c r="F259" s="2"/>
      <c r="G259" s="75"/>
      <c r="H259" s="75"/>
      <c r="I259" s="75"/>
      <c r="J259" s="176">
        <f t="shared" si="16"/>
        <v>4166.7</v>
      </c>
      <c r="K259" s="176">
        <f t="shared" si="16"/>
        <v>4166.7</v>
      </c>
      <c r="L259" s="176">
        <f t="shared" si="16"/>
        <v>0</v>
      </c>
      <c r="M259" s="176">
        <f t="shared" si="16"/>
        <v>1355.5</v>
      </c>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c r="BB259" s="8"/>
      <c r="BC259" s="8"/>
      <c r="BD259" s="8"/>
      <c r="BE259" s="8"/>
      <c r="BF259" s="8"/>
      <c r="BG259" s="8"/>
      <c r="BH259" s="8"/>
    </row>
    <row r="260" spans="1:60" ht="49.5" customHeight="1">
      <c r="A260" s="4"/>
      <c r="B260" s="7" t="s">
        <v>485</v>
      </c>
      <c r="C260" s="2"/>
      <c r="D260" s="2"/>
      <c r="E260" s="2" t="s">
        <v>488</v>
      </c>
      <c r="F260" s="2"/>
      <c r="G260" s="75"/>
      <c r="H260" s="75"/>
      <c r="I260" s="75"/>
      <c r="J260" s="176">
        <f>J261</f>
        <v>4166.7</v>
      </c>
      <c r="K260" s="176">
        <f t="shared" si="16"/>
        <v>4166.7</v>
      </c>
      <c r="L260" s="176">
        <f t="shared" si="16"/>
        <v>0</v>
      </c>
      <c r="M260" s="176">
        <f t="shared" si="16"/>
        <v>1355.5</v>
      </c>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c r="AS260" s="8"/>
      <c r="AT260" s="8"/>
      <c r="AU260" s="8"/>
      <c r="AV260" s="8"/>
      <c r="AW260" s="8"/>
      <c r="AX260" s="8"/>
      <c r="AY260" s="8"/>
      <c r="AZ260" s="8"/>
      <c r="BA260" s="8"/>
      <c r="BB260" s="8"/>
      <c r="BC260" s="8"/>
      <c r="BD260" s="8"/>
      <c r="BE260" s="8"/>
      <c r="BF260" s="8"/>
      <c r="BG260" s="8"/>
      <c r="BH260" s="8"/>
    </row>
    <row r="261" spans="1:60" ht="68.25" customHeight="1">
      <c r="A261" s="4"/>
      <c r="B261" s="7" t="s">
        <v>546</v>
      </c>
      <c r="C261" s="4" t="s">
        <v>4</v>
      </c>
      <c r="D261" s="2" t="s">
        <v>547</v>
      </c>
      <c r="E261" s="2" t="s">
        <v>505</v>
      </c>
      <c r="F261" s="2" t="s">
        <v>113</v>
      </c>
      <c r="G261" s="9" t="s">
        <v>771</v>
      </c>
      <c r="H261" s="2" t="s">
        <v>44</v>
      </c>
      <c r="I261" s="2" t="s">
        <v>189</v>
      </c>
      <c r="J261" s="176">
        <f>1041.7+3125</f>
        <v>4166.7</v>
      </c>
      <c r="K261" s="176">
        <f>1041.7+3125</f>
        <v>4166.7</v>
      </c>
      <c r="L261" s="176">
        <v>0</v>
      </c>
      <c r="M261" s="176">
        <v>1355.5</v>
      </c>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c r="AS261" s="8"/>
      <c r="AT261" s="8"/>
      <c r="AU261" s="8"/>
      <c r="AV261" s="8"/>
      <c r="AW261" s="8"/>
      <c r="AX261" s="8"/>
      <c r="AY261" s="8"/>
      <c r="AZ261" s="8"/>
      <c r="BA261" s="8"/>
      <c r="BB261" s="8"/>
      <c r="BC261" s="8"/>
      <c r="BD261" s="8"/>
      <c r="BE261" s="8"/>
      <c r="BF261" s="8"/>
      <c r="BG261" s="8"/>
      <c r="BH261" s="8"/>
    </row>
    <row r="262" spans="1:60" ht="45">
      <c r="A262" s="81" t="s">
        <v>178</v>
      </c>
      <c r="B262" s="82" t="s">
        <v>177</v>
      </c>
      <c r="C262" s="81"/>
      <c r="D262" s="83"/>
      <c r="E262" s="83"/>
      <c r="F262" s="81"/>
      <c r="G262" s="84"/>
      <c r="H262" s="81"/>
      <c r="I262" s="81"/>
      <c r="J262" s="175">
        <f aca="true" t="shared" si="17" ref="J262:M263">J263</f>
        <v>589</v>
      </c>
      <c r="K262" s="175">
        <f t="shared" si="17"/>
        <v>589</v>
      </c>
      <c r="L262" s="175">
        <f t="shared" si="17"/>
        <v>589</v>
      </c>
      <c r="M262" s="175">
        <f t="shared" si="17"/>
        <v>589</v>
      </c>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row>
    <row r="263" spans="1:60" ht="33.75" customHeight="1">
      <c r="A263" s="4"/>
      <c r="B263" s="12" t="s">
        <v>240</v>
      </c>
      <c r="C263" s="2"/>
      <c r="D263" s="2"/>
      <c r="E263" s="2" t="s">
        <v>62</v>
      </c>
      <c r="F263" s="2"/>
      <c r="G263" s="75"/>
      <c r="H263" s="75"/>
      <c r="I263" s="75"/>
      <c r="J263" s="176">
        <f t="shared" si="17"/>
        <v>589</v>
      </c>
      <c r="K263" s="176">
        <f t="shared" si="17"/>
        <v>589</v>
      </c>
      <c r="L263" s="176">
        <f t="shared" si="17"/>
        <v>589</v>
      </c>
      <c r="M263" s="176">
        <f t="shared" si="17"/>
        <v>589</v>
      </c>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c r="AS263" s="8"/>
      <c r="AT263" s="8"/>
      <c r="AU263" s="8"/>
      <c r="AV263" s="8"/>
      <c r="AW263" s="8"/>
      <c r="AX263" s="8"/>
      <c r="AY263" s="8"/>
      <c r="AZ263" s="8"/>
      <c r="BA263" s="8"/>
      <c r="BB263" s="8"/>
      <c r="BC263" s="8"/>
      <c r="BD263" s="8"/>
      <c r="BE263" s="8"/>
      <c r="BF263" s="8"/>
      <c r="BG263" s="8"/>
      <c r="BH263" s="8"/>
    </row>
    <row r="264" spans="1:60" ht="18.75" customHeight="1">
      <c r="A264" s="4"/>
      <c r="B264" s="12" t="s">
        <v>245</v>
      </c>
      <c r="C264" s="2"/>
      <c r="D264" s="2"/>
      <c r="E264" s="2" t="s">
        <v>246</v>
      </c>
      <c r="F264" s="2"/>
      <c r="G264" s="75"/>
      <c r="H264" s="75"/>
      <c r="I264" s="75"/>
      <c r="J264" s="176">
        <f>J265+J266</f>
        <v>589</v>
      </c>
      <c r="K264" s="176">
        <f>K265+K266</f>
        <v>589</v>
      </c>
      <c r="L264" s="176">
        <f>L265+L266</f>
        <v>589</v>
      </c>
      <c r="M264" s="176">
        <f>M265+M266</f>
        <v>589</v>
      </c>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c r="BB264" s="8"/>
      <c r="BC264" s="8"/>
      <c r="BD264" s="8"/>
      <c r="BE264" s="8"/>
      <c r="BF264" s="8"/>
      <c r="BG264" s="8"/>
      <c r="BH264" s="8"/>
    </row>
    <row r="265" spans="1:60" ht="23.25" customHeight="1">
      <c r="A265" s="4"/>
      <c r="B265" s="25" t="s">
        <v>69</v>
      </c>
      <c r="C265" s="4" t="s">
        <v>524</v>
      </c>
      <c r="D265" s="2" t="s">
        <v>41</v>
      </c>
      <c r="E265" s="10" t="s">
        <v>470</v>
      </c>
      <c r="F265" s="2" t="s">
        <v>38</v>
      </c>
      <c r="G265" s="260" t="s">
        <v>873</v>
      </c>
      <c r="H265" s="227" t="s">
        <v>44</v>
      </c>
      <c r="I265" s="223" t="s">
        <v>474</v>
      </c>
      <c r="J265" s="176">
        <v>150</v>
      </c>
      <c r="K265" s="176">
        <v>150</v>
      </c>
      <c r="L265" s="176">
        <v>150</v>
      </c>
      <c r="M265" s="176">
        <v>150</v>
      </c>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c r="AS265" s="8"/>
      <c r="AT265" s="8"/>
      <c r="AU265" s="8"/>
      <c r="AV265" s="8"/>
      <c r="AW265" s="8"/>
      <c r="AX265" s="8"/>
      <c r="AY265" s="8"/>
      <c r="AZ265" s="8"/>
      <c r="BA265" s="8"/>
      <c r="BB265" s="8"/>
      <c r="BC265" s="8"/>
      <c r="BD265" s="8"/>
      <c r="BE265" s="8"/>
      <c r="BF265" s="8"/>
      <c r="BG265" s="8"/>
      <c r="BH265" s="8"/>
    </row>
    <row r="266" spans="1:60" ht="36" customHeight="1">
      <c r="A266" s="111"/>
      <c r="B266" s="114" t="s">
        <v>101</v>
      </c>
      <c r="C266" s="4" t="s">
        <v>524</v>
      </c>
      <c r="D266" s="1" t="s">
        <v>41</v>
      </c>
      <c r="E266" s="1" t="s">
        <v>247</v>
      </c>
      <c r="F266" s="2" t="s">
        <v>38</v>
      </c>
      <c r="G266" s="265"/>
      <c r="H266" s="228"/>
      <c r="I266" s="224"/>
      <c r="J266" s="176">
        <v>439</v>
      </c>
      <c r="K266" s="176">
        <v>439</v>
      </c>
      <c r="L266" s="176">
        <v>439</v>
      </c>
      <c r="M266" s="176">
        <v>439</v>
      </c>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c r="BB266" s="8"/>
      <c r="BC266" s="8"/>
      <c r="BD266" s="8"/>
      <c r="BE266" s="8"/>
      <c r="BF266" s="8"/>
      <c r="BG266" s="8"/>
      <c r="BH266" s="8"/>
    </row>
    <row r="267" spans="1:60" ht="30">
      <c r="A267" s="81" t="s">
        <v>180</v>
      </c>
      <c r="B267" s="82" t="s">
        <v>179</v>
      </c>
      <c r="C267" s="81"/>
      <c r="D267" s="83"/>
      <c r="E267" s="83"/>
      <c r="F267" s="81"/>
      <c r="G267" s="84"/>
      <c r="H267" s="81"/>
      <c r="I267" s="81"/>
      <c r="J267" s="175">
        <f aca="true" t="shared" si="18" ref="J267:M268">J268</f>
        <v>280</v>
      </c>
      <c r="K267" s="175">
        <f t="shared" si="18"/>
        <v>280</v>
      </c>
      <c r="L267" s="175">
        <f t="shared" si="18"/>
        <v>280</v>
      </c>
      <c r="M267" s="175">
        <f t="shared" si="18"/>
        <v>280</v>
      </c>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c r="BA267" s="8"/>
      <c r="BB267" s="8"/>
      <c r="BC267" s="8"/>
      <c r="BD267" s="8"/>
      <c r="BE267" s="8"/>
      <c r="BF267" s="8"/>
      <c r="BG267" s="8"/>
      <c r="BH267" s="8"/>
    </row>
    <row r="268" spans="1:60" ht="30">
      <c r="A268" s="2"/>
      <c r="B268" s="12" t="s">
        <v>240</v>
      </c>
      <c r="C268" s="2"/>
      <c r="D268" s="2"/>
      <c r="E268" s="2" t="s">
        <v>62</v>
      </c>
      <c r="F268" s="2"/>
      <c r="G268" s="28"/>
      <c r="H268" s="2"/>
      <c r="I268" s="2"/>
      <c r="J268" s="176">
        <f t="shared" si="18"/>
        <v>280</v>
      </c>
      <c r="K268" s="176">
        <f t="shared" si="18"/>
        <v>280</v>
      </c>
      <c r="L268" s="176">
        <f t="shared" si="18"/>
        <v>280</v>
      </c>
      <c r="M268" s="176">
        <f t="shared" si="18"/>
        <v>280</v>
      </c>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c r="BB268" s="8"/>
      <c r="BC268" s="8"/>
      <c r="BD268" s="8"/>
      <c r="BE268" s="8"/>
      <c r="BF268" s="8"/>
      <c r="BG268" s="8"/>
      <c r="BH268" s="8"/>
    </row>
    <row r="269" spans="1:60" ht="30">
      <c r="A269" s="2"/>
      <c r="B269" s="12" t="s">
        <v>241</v>
      </c>
      <c r="C269" s="2"/>
      <c r="D269" s="2"/>
      <c r="E269" s="2" t="s">
        <v>242</v>
      </c>
      <c r="F269" s="2"/>
      <c r="G269" s="28"/>
      <c r="H269" s="2"/>
      <c r="I269" s="2"/>
      <c r="J269" s="176">
        <f>J270+J271</f>
        <v>280</v>
      </c>
      <c r="K269" s="176">
        <f>K270+K271</f>
        <v>280</v>
      </c>
      <c r="L269" s="176">
        <f>L270+L271</f>
        <v>280</v>
      </c>
      <c r="M269" s="176">
        <f>M270+M271</f>
        <v>280</v>
      </c>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c r="AS269" s="8"/>
      <c r="AT269" s="8"/>
      <c r="AU269" s="8"/>
      <c r="AV269" s="8"/>
      <c r="AW269" s="8"/>
      <c r="AX269" s="8"/>
      <c r="AY269" s="8"/>
      <c r="AZ269" s="8"/>
      <c r="BA269" s="8"/>
      <c r="BB269" s="8"/>
      <c r="BC269" s="8"/>
      <c r="BD269" s="8"/>
      <c r="BE269" s="8"/>
      <c r="BF269" s="8"/>
      <c r="BG269" s="8"/>
      <c r="BH269" s="8"/>
    </row>
    <row r="270" spans="1:60" ht="33" customHeight="1">
      <c r="A270" s="1"/>
      <c r="B270" s="114" t="s">
        <v>47</v>
      </c>
      <c r="C270" s="4" t="s">
        <v>524</v>
      </c>
      <c r="D270" s="2" t="s">
        <v>8</v>
      </c>
      <c r="E270" s="2" t="s">
        <v>243</v>
      </c>
      <c r="F270" s="2" t="s">
        <v>38</v>
      </c>
      <c r="G270" s="262" t="s">
        <v>873</v>
      </c>
      <c r="H270" s="308" t="s">
        <v>44</v>
      </c>
      <c r="I270" s="223" t="s">
        <v>474</v>
      </c>
      <c r="J270" s="176">
        <v>280</v>
      </c>
      <c r="K270" s="176">
        <v>280</v>
      </c>
      <c r="L270" s="176">
        <v>230</v>
      </c>
      <c r="M270" s="176">
        <v>230</v>
      </c>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row>
    <row r="271" spans="1:60" ht="33" customHeight="1">
      <c r="A271" s="4"/>
      <c r="B271" s="7" t="s">
        <v>48</v>
      </c>
      <c r="C271" s="4" t="s">
        <v>524</v>
      </c>
      <c r="D271" s="2" t="s">
        <v>8</v>
      </c>
      <c r="E271" s="2" t="s">
        <v>244</v>
      </c>
      <c r="F271" s="2" t="s">
        <v>38</v>
      </c>
      <c r="G271" s="264"/>
      <c r="H271" s="309"/>
      <c r="I271" s="224"/>
      <c r="J271" s="176">
        <v>0</v>
      </c>
      <c r="K271" s="176">
        <v>0</v>
      </c>
      <c r="L271" s="176">
        <v>50</v>
      </c>
      <c r="M271" s="176">
        <v>50</v>
      </c>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c r="BB271" s="8"/>
      <c r="BC271" s="8"/>
      <c r="BD271" s="8"/>
      <c r="BE271" s="8"/>
      <c r="BF271" s="8"/>
      <c r="BG271" s="8"/>
      <c r="BH271" s="8"/>
    </row>
    <row r="272" spans="1:60" ht="30">
      <c r="A272" s="81" t="s">
        <v>184</v>
      </c>
      <c r="B272" s="82" t="s">
        <v>183</v>
      </c>
      <c r="C272" s="81"/>
      <c r="D272" s="83"/>
      <c r="E272" s="81"/>
      <c r="F272" s="81"/>
      <c r="G272" s="81"/>
      <c r="H272" s="81"/>
      <c r="I272" s="81"/>
      <c r="J272" s="175">
        <f>J273</f>
        <v>1564.8</v>
      </c>
      <c r="K272" s="175">
        <f>K273</f>
        <v>1564.8</v>
      </c>
      <c r="L272" s="175">
        <f>L273</f>
        <v>1564.8</v>
      </c>
      <c r="M272" s="175">
        <f>M273</f>
        <v>1564.8</v>
      </c>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c r="BA272" s="8"/>
      <c r="BB272" s="8"/>
      <c r="BC272" s="8"/>
      <c r="BD272" s="8"/>
      <c r="BE272" s="8"/>
      <c r="BF272" s="8"/>
      <c r="BG272" s="8"/>
      <c r="BH272" s="8"/>
    </row>
    <row r="273" spans="1:60" ht="30">
      <c r="A273" s="4"/>
      <c r="B273" s="12" t="s">
        <v>256</v>
      </c>
      <c r="C273" s="2"/>
      <c r="D273" s="2"/>
      <c r="E273" s="2" t="s">
        <v>63</v>
      </c>
      <c r="F273" s="2"/>
      <c r="G273" s="48"/>
      <c r="H273" s="2"/>
      <c r="I273" s="48"/>
      <c r="J273" s="176">
        <f>J274+J280</f>
        <v>1564.8</v>
      </c>
      <c r="K273" s="176">
        <f>K274+K280</f>
        <v>1564.8</v>
      </c>
      <c r="L273" s="176">
        <f>L274+L280</f>
        <v>1564.8</v>
      </c>
      <c r="M273" s="176">
        <f>M274+M280</f>
        <v>1564.8</v>
      </c>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8"/>
      <c r="BF273" s="8"/>
      <c r="BG273" s="8"/>
      <c r="BH273" s="8"/>
    </row>
    <row r="274" spans="2:61" s="12" customFormat="1" ht="30">
      <c r="B274" s="12" t="s">
        <v>257</v>
      </c>
      <c r="D274" s="2"/>
      <c r="E274" s="2" t="s">
        <v>258</v>
      </c>
      <c r="J274" s="176">
        <f>J275+J277+J278+J279+J276</f>
        <v>704.8</v>
      </c>
      <c r="K274" s="176">
        <f>K275+K277+K278+K279+K276</f>
        <v>704.8</v>
      </c>
      <c r="L274" s="176">
        <f>L275+L277+L278+L279+L276</f>
        <v>704.8</v>
      </c>
      <c r="M274" s="176">
        <f>M275+M277+M278+M279+M276</f>
        <v>704.8</v>
      </c>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2"/>
    </row>
    <row r="275" spans="1:13" s="31" customFormat="1" ht="45.75" customHeight="1">
      <c r="A275" s="12"/>
      <c r="B275" s="12" t="s">
        <v>259</v>
      </c>
      <c r="C275" s="2" t="s">
        <v>452</v>
      </c>
      <c r="D275" s="2" t="s">
        <v>43</v>
      </c>
      <c r="E275" s="2" t="s">
        <v>260</v>
      </c>
      <c r="F275" s="2" t="s">
        <v>42</v>
      </c>
      <c r="G275" s="164" t="s">
        <v>433</v>
      </c>
      <c r="H275" s="165" t="s">
        <v>329</v>
      </c>
      <c r="I275" s="165" t="s">
        <v>312</v>
      </c>
      <c r="J275" s="177">
        <v>168</v>
      </c>
      <c r="K275" s="177">
        <v>168</v>
      </c>
      <c r="L275" s="177">
        <v>168</v>
      </c>
      <c r="M275" s="177">
        <v>168</v>
      </c>
    </row>
    <row r="276" spans="1:13" s="31" customFormat="1" ht="25.5" customHeight="1">
      <c r="A276" s="12"/>
      <c r="B276" s="250" t="s">
        <v>261</v>
      </c>
      <c r="C276" s="2" t="s">
        <v>452</v>
      </c>
      <c r="D276" s="2" t="s">
        <v>43</v>
      </c>
      <c r="E276" s="1" t="s">
        <v>262</v>
      </c>
      <c r="F276" s="2" t="s">
        <v>38</v>
      </c>
      <c r="G276" s="246" t="s">
        <v>433</v>
      </c>
      <c r="H276" s="227" t="s">
        <v>330</v>
      </c>
      <c r="I276" s="254" t="s">
        <v>312</v>
      </c>
      <c r="J276" s="177">
        <v>100</v>
      </c>
      <c r="K276" s="177">
        <v>100</v>
      </c>
      <c r="L276" s="177">
        <v>100</v>
      </c>
      <c r="M276" s="177">
        <v>100</v>
      </c>
    </row>
    <row r="277" spans="1:13" ht="25.5" customHeight="1">
      <c r="A277" s="2"/>
      <c r="B277" s="251"/>
      <c r="C277" s="2" t="s">
        <v>452</v>
      </c>
      <c r="D277" s="2" t="s">
        <v>43</v>
      </c>
      <c r="E277" s="1" t="s">
        <v>262</v>
      </c>
      <c r="F277" s="2" t="s">
        <v>42</v>
      </c>
      <c r="G277" s="247"/>
      <c r="H277" s="228"/>
      <c r="I277" s="240"/>
      <c r="J277" s="177">
        <v>251.5</v>
      </c>
      <c r="K277" s="177">
        <v>251.5</v>
      </c>
      <c r="L277" s="177">
        <v>251.5</v>
      </c>
      <c r="M277" s="177">
        <v>251.5</v>
      </c>
    </row>
    <row r="278" spans="1:13" ht="26.25" customHeight="1">
      <c r="A278" s="227"/>
      <c r="B278" s="250" t="s">
        <v>263</v>
      </c>
      <c r="C278" s="2" t="s">
        <v>452</v>
      </c>
      <c r="D278" s="2" t="s">
        <v>43</v>
      </c>
      <c r="E278" s="2" t="s">
        <v>264</v>
      </c>
      <c r="F278" s="110" t="s">
        <v>38</v>
      </c>
      <c r="G278" s="246" t="s">
        <v>586</v>
      </c>
      <c r="H278" s="227" t="s">
        <v>331</v>
      </c>
      <c r="I278" s="254" t="s">
        <v>312</v>
      </c>
      <c r="J278" s="177">
        <v>120</v>
      </c>
      <c r="K278" s="177">
        <v>120</v>
      </c>
      <c r="L278" s="177">
        <v>120</v>
      </c>
      <c r="M278" s="177">
        <v>120</v>
      </c>
    </row>
    <row r="279" spans="1:13" ht="26.25" customHeight="1">
      <c r="A279" s="228"/>
      <c r="B279" s="251"/>
      <c r="C279" s="2" t="s">
        <v>452</v>
      </c>
      <c r="D279" s="2" t="s">
        <v>43</v>
      </c>
      <c r="E279" s="2" t="s">
        <v>264</v>
      </c>
      <c r="F279" s="110" t="s">
        <v>42</v>
      </c>
      <c r="G279" s="247"/>
      <c r="H279" s="228"/>
      <c r="I279" s="240"/>
      <c r="J279" s="177">
        <v>65.3</v>
      </c>
      <c r="K279" s="177">
        <v>65.3</v>
      </c>
      <c r="L279" s="177">
        <v>65.3</v>
      </c>
      <c r="M279" s="177">
        <v>65.3</v>
      </c>
    </row>
    <row r="280" spans="1:13" ht="45">
      <c r="A280" s="2"/>
      <c r="B280" s="113" t="s">
        <v>265</v>
      </c>
      <c r="C280" s="2"/>
      <c r="D280" s="2"/>
      <c r="E280" s="2" t="s">
        <v>266</v>
      </c>
      <c r="F280" s="110"/>
      <c r="G280" s="128"/>
      <c r="H280" s="129"/>
      <c r="I280" s="129"/>
      <c r="J280" s="176">
        <f>J281+J282</f>
        <v>860</v>
      </c>
      <c r="K280" s="176">
        <f>K281+K282</f>
        <v>860</v>
      </c>
      <c r="L280" s="176">
        <f>L281+L282</f>
        <v>860</v>
      </c>
      <c r="M280" s="176">
        <f>M281+M282</f>
        <v>860</v>
      </c>
    </row>
    <row r="281" spans="1:13" ht="30">
      <c r="A281" s="2"/>
      <c r="B281" s="113" t="s">
        <v>267</v>
      </c>
      <c r="C281" s="2" t="s">
        <v>452</v>
      </c>
      <c r="D281" s="2" t="s">
        <v>43</v>
      </c>
      <c r="E281" s="2" t="s">
        <v>268</v>
      </c>
      <c r="F281" s="110" t="s">
        <v>42</v>
      </c>
      <c r="G281" s="246" t="s">
        <v>433</v>
      </c>
      <c r="H281" s="110" t="s">
        <v>332</v>
      </c>
      <c r="I281" s="254" t="s">
        <v>333</v>
      </c>
      <c r="J281" s="177">
        <v>738</v>
      </c>
      <c r="K281" s="177">
        <v>738</v>
      </c>
      <c r="L281" s="177">
        <v>738</v>
      </c>
      <c r="M281" s="177">
        <v>738</v>
      </c>
    </row>
    <row r="282" spans="1:13" ht="30">
      <c r="A282" s="2"/>
      <c r="B282" s="113" t="s">
        <v>269</v>
      </c>
      <c r="C282" s="2" t="s">
        <v>452</v>
      </c>
      <c r="D282" s="2" t="s">
        <v>43</v>
      </c>
      <c r="E282" s="2" t="s">
        <v>270</v>
      </c>
      <c r="F282" s="2" t="s">
        <v>42</v>
      </c>
      <c r="G282" s="247"/>
      <c r="H282" s="110" t="s">
        <v>334</v>
      </c>
      <c r="I282" s="240"/>
      <c r="J282" s="177">
        <v>122</v>
      </c>
      <c r="K282" s="177">
        <v>122</v>
      </c>
      <c r="L282" s="177">
        <v>122</v>
      </c>
      <c r="M282" s="177">
        <v>122</v>
      </c>
    </row>
    <row r="283" spans="1:13" ht="45">
      <c r="A283" s="81" t="s">
        <v>338</v>
      </c>
      <c r="B283" s="136" t="s">
        <v>339</v>
      </c>
      <c r="C283" s="81"/>
      <c r="D283" s="81"/>
      <c r="E283" s="81"/>
      <c r="F283" s="81"/>
      <c r="G283" s="137"/>
      <c r="H283" s="81"/>
      <c r="I283" s="138"/>
      <c r="J283" s="175">
        <f aca="true" t="shared" si="19" ref="J283:M284">J284</f>
        <v>357.6</v>
      </c>
      <c r="K283" s="175">
        <f t="shared" si="19"/>
        <v>357.6</v>
      </c>
      <c r="L283" s="175">
        <f t="shared" si="19"/>
        <v>557.6</v>
      </c>
      <c r="M283" s="175">
        <f t="shared" si="19"/>
        <v>557.6</v>
      </c>
    </row>
    <row r="284" spans="1:13" ht="45">
      <c r="A284" s="2"/>
      <c r="B284" s="12" t="s">
        <v>127</v>
      </c>
      <c r="C284" s="60"/>
      <c r="D284" s="2"/>
      <c r="E284" s="2" t="s">
        <v>54</v>
      </c>
      <c r="F284" s="2"/>
      <c r="G284" s="135"/>
      <c r="H284" s="2"/>
      <c r="I284" s="109"/>
      <c r="J284" s="176">
        <f>J285</f>
        <v>357.6</v>
      </c>
      <c r="K284" s="176">
        <f t="shared" si="19"/>
        <v>357.6</v>
      </c>
      <c r="L284" s="176">
        <f t="shared" si="19"/>
        <v>557.6</v>
      </c>
      <c r="M284" s="176">
        <f t="shared" si="19"/>
        <v>557.6</v>
      </c>
    </row>
    <row r="285" spans="1:13" ht="153.75" customHeight="1">
      <c r="A285" s="2"/>
      <c r="B285" s="7" t="s">
        <v>344</v>
      </c>
      <c r="C285" s="2" t="s">
        <v>450</v>
      </c>
      <c r="D285" s="2" t="s">
        <v>104</v>
      </c>
      <c r="E285" s="2" t="s">
        <v>504</v>
      </c>
      <c r="F285" s="2" t="s">
        <v>53</v>
      </c>
      <c r="G285" s="135" t="s">
        <v>653</v>
      </c>
      <c r="H285" s="2" t="s">
        <v>654</v>
      </c>
      <c r="I285" s="109" t="s">
        <v>655</v>
      </c>
      <c r="J285" s="176">
        <f>163.6+194</f>
        <v>357.6</v>
      </c>
      <c r="K285" s="176">
        <f>163.6+194</f>
        <v>357.6</v>
      </c>
      <c r="L285" s="176">
        <f>363.6+194</f>
        <v>557.6</v>
      </c>
      <c r="M285" s="176">
        <f>363.6+194</f>
        <v>557.6</v>
      </c>
    </row>
    <row r="286" spans="1:60" s="23" customFormat="1" ht="99.75">
      <c r="A286" s="38" t="s">
        <v>143</v>
      </c>
      <c r="B286" s="39" t="s">
        <v>145</v>
      </c>
      <c r="C286" s="38"/>
      <c r="D286" s="38"/>
      <c r="E286" s="38"/>
      <c r="F286" s="40"/>
      <c r="G286" s="41"/>
      <c r="H286" s="42"/>
      <c r="I286" s="42"/>
      <c r="J286" s="174">
        <f>J287+J319+J332+J351+J347</f>
        <v>130729.239</v>
      </c>
      <c r="K286" s="174">
        <f>K287+K319+K332+K351+K347</f>
        <v>129614.78</v>
      </c>
      <c r="L286" s="174">
        <f>L287+L319+L332+L351+L347</f>
        <v>116785.79999999999</v>
      </c>
      <c r="M286" s="174">
        <f>M287+M319+M332+M351+M347</f>
        <v>126238.51387</v>
      </c>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c r="AP286" s="70"/>
      <c r="AQ286" s="70"/>
      <c r="AR286" s="70"/>
      <c r="AS286" s="70"/>
      <c r="AT286" s="70"/>
      <c r="AU286" s="70"/>
      <c r="AV286" s="70"/>
      <c r="AW286" s="70"/>
      <c r="AX286" s="70"/>
      <c r="AY286" s="70"/>
      <c r="AZ286" s="70"/>
      <c r="BA286" s="70"/>
      <c r="BB286" s="70"/>
      <c r="BC286" s="70"/>
      <c r="BD286" s="70"/>
      <c r="BE286" s="70"/>
      <c r="BF286" s="70"/>
      <c r="BG286" s="70"/>
      <c r="BH286" s="70"/>
    </row>
    <row r="287" spans="1:13" ht="60">
      <c r="A287" s="81" t="s">
        <v>134</v>
      </c>
      <c r="B287" s="91" t="s">
        <v>135</v>
      </c>
      <c r="C287" s="81"/>
      <c r="D287" s="81"/>
      <c r="E287" s="83"/>
      <c r="F287" s="81"/>
      <c r="G287" s="87"/>
      <c r="H287" s="92"/>
      <c r="I287" s="92"/>
      <c r="J287" s="175">
        <f>J288+J316+J312</f>
        <v>18713.339</v>
      </c>
      <c r="K287" s="175">
        <f>K288+K316+K312</f>
        <v>17598.879999999997</v>
      </c>
      <c r="L287" s="175">
        <f>L288+L316+L312</f>
        <v>32047.7</v>
      </c>
      <c r="M287" s="175">
        <f>M288+M316+M312</f>
        <v>31946.513870000002</v>
      </c>
    </row>
    <row r="288" spans="1:60" ht="48" customHeight="1">
      <c r="A288" s="2"/>
      <c r="B288" s="6" t="s">
        <v>114</v>
      </c>
      <c r="C288" s="2"/>
      <c r="D288" s="2"/>
      <c r="E288" s="2" t="s">
        <v>64</v>
      </c>
      <c r="F288" s="2"/>
      <c r="G288" s="28"/>
      <c r="H288" s="2"/>
      <c r="I288" s="2"/>
      <c r="J288" s="176">
        <f>J289+J290+J293+J295+J291+J292</f>
        <v>12535.059000000001</v>
      </c>
      <c r="K288" s="176">
        <f>K289+K290+K293+K295+K291+K292</f>
        <v>11420.599999999999</v>
      </c>
      <c r="L288" s="176">
        <f>L289+L290+L293+L295</f>
        <v>7633.7</v>
      </c>
      <c r="M288" s="176">
        <f>M289+M290+M293+M295</f>
        <v>7633.7</v>
      </c>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8"/>
      <c r="BH288" s="8"/>
    </row>
    <row r="289" spans="1:60" ht="58.5" customHeight="1">
      <c r="A289" s="2"/>
      <c r="B289" s="294" t="s">
        <v>93</v>
      </c>
      <c r="C289" s="2" t="s">
        <v>450</v>
      </c>
      <c r="D289" s="2" t="s">
        <v>9</v>
      </c>
      <c r="E289" s="2" t="s">
        <v>402</v>
      </c>
      <c r="F289" s="2" t="s">
        <v>38</v>
      </c>
      <c r="G289" s="235" t="s">
        <v>809</v>
      </c>
      <c r="H289" s="254" t="s">
        <v>810</v>
      </c>
      <c r="I289" s="227" t="s">
        <v>634</v>
      </c>
      <c r="J289" s="176">
        <f>1800-600-585</f>
        <v>615</v>
      </c>
      <c r="K289" s="176">
        <f>1800-600-585</f>
        <v>615</v>
      </c>
      <c r="L289" s="176">
        <v>1800</v>
      </c>
      <c r="M289" s="176">
        <v>1800</v>
      </c>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row>
    <row r="290" spans="1:60" ht="48" customHeight="1">
      <c r="A290" s="2"/>
      <c r="B290" s="245"/>
      <c r="C290" s="2" t="s">
        <v>405</v>
      </c>
      <c r="D290" s="2" t="s">
        <v>9</v>
      </c>
      <c r="E290" s="2" t="s">
        <v>402</v>
      </c>
      <c r="F290" s="2" t="s">
        <v>38</v>
      </c>
      <c r="G290" s="237"/>
      <c r="H290" s="237"/>
      <c r="I290" s="237"/>
      <c r="J290" s="176">
        <v>600</v>
      </c>
      <c r="K290" s="176">
        <v>600</v>
      </c>
      <c r="L290" s="176">
        <v>600</v>
      </c>
      <c r="M290" s="176">
        <v>600</v>
      </c>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8"/>
      <c r="BH290" s="8"/>
    </row>
    <row r="291" spans="1:60" ht="48" customHeight="1">
      <c r="A291" s="2"/>
      <c r="B291" s="300"/>
      <c r="C291" s="2" t="s">
        <v>448</v>
      </c>
      <c r="D291" s="2" t="s">
        <v>9</v>
      </c>
      <c r="E291" s="2" t="s">
        <v>402</v>
      </c>
      <c r="F291" s="2" t="s">
        <v>38</v>
      </c>
      <c r="G291" s="302"/>
      <c r="H291" s="302"/>
      <c r="I291" s="302"/>
      <c r="J291" s="176">
        <v>600</v>
      </c>
      <c r="K291" s="176">
        <v>600</v>
      </c>
      <c r="L291" s="176">
        <v>0</v>
      </c>
      <c r="M291" s="176">
        <v>0</v>
      </c>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8"/>
      <c r="BH291" s="8"/>
    </row>
    <row r="292" spans="1:60" ht="48" customHeight="1">
      <c r="A292" s="2"/>
      <c r="B292" s="301"/>
      <c r="C292" s="2" t="s">
        <v>452</v>
      </c>
      <c r="D292" s="2" t="s">
        <v>9</v>
      </c>
      <c r="E292" s="2" t="s">
        <v>402</v>
      </c>
      <c r="F292" s="2" t="s">
        <v>38</v>
      </c>
      <c r="G292" s="266"/>
      <c r="H292" s="266"/>
      <c r="I292" s="266"/>
      <c r="J292" s="176">
        <v>585</v>
      </c>
      <c r="K292" s="176">
        <v>585</v>
      </c>
      <c r="L292" s="176">
        <v>0</v>
      </c>
      <c r="M292" s="176">
        <v>0</v>
      </c>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8"/>
      <c r="BH292" s="8"/>
    </row>
    <row r="293" spans="1:60" ht="30">
      <c r="A293" s="2"/>
      <c r="B293" s="13" t="s">
        <v>394</v>
      </c>
      <c r="C293" s="2"/>
      <c r="D293" s="2"/>
      <c r="E293" s="2" t="s">
        <v>395</v>
      </c>
      <c r="F293" s="2"/>
      <c r="G293" s="28"/>
      <c r="H293" s="2"/>
      <c r="I293" s="2"/>
      <c r="J293" s="176">
        <f>J294</f>
        <v>80</v>
      </c>
      <c r="K293" s="176">
        <f>K294</f>
        <v>80</v>
      </c>
      <c r="L293" s="176">
        <f>L294</f>
        <v>80</v>
      </c>
      <c r="M293" s="176">
        <f>M294</f>
        <v>80</v>
      </c>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row>
    <row r="294" spans="1:60" ht="47.25" customHeight="1">
      <c r="A294" s="2"/>
      <c r="B294" s="150" t="s">
        <v>392</v>
      </c>
      <c r="C294" s="2" t="s">
        <v>450</v>
      </c>
      <c r="D294" s="2" t="s">
        <v>340</v>
      </c>
      <c r="E294" s="2" t="s">
        <v>393</v>
      </c>
      <c r="F294" s="2" t="s">
        <v>38</v>
      </c>
      <c r="G294" s="95" t="s">
        <v>434</v>
      </c>
      <c r="H294" s="160" t="s">
        <v>403</v>
      </c>
      <c r="I294" s="99" t="s">
        <v>189</v>
      </c>
      <c r="J294" s="176">
        <v>80</v>
      </c>
      <c r="K294" s="176">
        <v>80</v>
      </c>
      <c r="L294" s="176">
        <v>80</v>
      </c>
      <c r="M294" s="176">
        <v>80</v>
      </c>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row>
    <row r="295" spans="1:60" ht="30">
      <c r="A295" s="2"/>
      <c r="B295" s="7" t="s">
        <v>303</v>
      </c>
      <c r="C295" s="2"/>
      <c r="D295" s="2"/>
      <c r="E295" s="2" t="s">
        <v>304</v>
      </c>
      <c r="F295" s="2"/>
      <c r="G295" s="28"/>
      <c r="H295" s="2"/>
      <c r="I295" s="2"/>
      <c r="J295" s="176">
        <f>SUM(J296:J311)</f>
        <v>10055.059000000001</v>
      </c>
      <c r="K295" s="176">
        <f>SUM(K296:K311)</f>
        <v>8940.599999999999</v>
      </c>
      <c r="L295" s="176">
        <f>SUM(L296:L311)</f>
        <v>5153.7</v>
      </c>
      <c r="M295" s="176">
        <f>SUM(M296:M311)</f>
        <v>5153.7</v>
      </c>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8"/>
      <c r="BH295" s="8"/>
    </row>
    <row r="296" spans="1:60" ht="21.75" customHeight="1">
      <c r="A296" s="2"/>
      <c r="B296" s="229" t="s">
        <v>305</v>
      </c>
      <c r="C296" s="2" t="s">
        <v>405</v>
      </c>
      <c r="D296" s="2" t="s">
        <v>406</v>
      </c>
      <c r="E296" s="227" t="s">
        <v>451</v>
      </c>
      <c r="F296" s="227" t="s">
        <v>38</v>
      </c>
      <c r="G296" s="262" t="s">
        <v>441</v>
      </c>
      <c r="H296" s="248" t="s">
        <v>342</v>
      </c>
      <c r="I296" s="231" t="s">
        <v>442</v>
      </c>
      <c r="J296" s="176">
        <v>253.193</v>
      </c>
      <c r="K296" s="176">
        <v>227.9</v>
      </c>
      <c r="L296" s="176">
        <v>0</v>
      </c>
      <c r="M296" s="176">
        <v>0</v>
      </c>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8"/>
      <c r="BH296" s="8"/>
    </row>
    <row r="297" spans="1:60" ht="29.25" customHeight="1">
      <c r="A297" s="2"/>
      <c r="B297" s="241"/>
      <c r="C297" s="2" t="s">
        <v>450</v>
      </c>
      <c r="D297" s="2" t="s">
        <v>340</v>
      </c>
      <c r="E297" s="234"/>
      <c r="F297" s="234"/>
      <c r="G297" s="263"/>
      <c r="H297" s="249"/>
      <c r="I297" s="232"/>
      <c r="J297" s="176">
        <v>1502.286</v>
      </c>
      <c r="K297" s="181">
        <f>1251+35.9</f>
        <v>1286.9</v>
      </c>
      <c r="L297" s="176">
        <v>301.2</v>
      </c>
      <c r="M297" s="176">
        <v>301.2</v>
      </c>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8"/>
      <c r="BH297" s="8"/>
    </row>
    <row r="298" spans="1:60" ht="24" customHeight="1">
      <c r="A298" s="2"/>
      <c r="B298" s="241"/>
      <c r="C298" s="2" t="s">
        <v>524</v>
      </c>
      <c r="D298" s="2" t="s">
        <v>9</v>
      </c>
      <c r="E298" s="234"/>
      <c r="F298" s="234"/>
      <c r="G298" s="263"/>
      <c r="H298" s="249"/>
      <c r="I298" s="232"/>
      <c r="J298" s="176">
        <v>755.987</v>
      </c>
      <c r="K298" s="176">
        <v>411.1</v>
      </c>
      <c r="L298" s="176">
        <v>0</v>
      </c>
      <c r="M298" s="176">
        <v>0</v>
      </c>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8"/>
      <c r="BH298" s="8"/>
    </row>
    <row r="299" spans="1:60" ht="24" customHeight="1">
      <c r="A299" s="2"/>
      <c r="B299" s="241"/>
      <c r="C299" s="2" t="s">
        <v>4</v>
      </c>
      <c r="D299" s="2" t="s">
        <v>9</v>
      </c>
      <c r="E299" s="228"/>
      <c r="F299" s="228"/>
      <c r="G299" s="264"/>
      <c r="H299" s="259"/>
      <c r="I299" s="233"/>
      <c r="J299" s="176">
        <v>458.174</v>
      </c>
      <c r="K299" s="176">
        <v>412.4</v>
      </c>
      <c r="L299" s="176">
        <v>0</v>
      </c>
      <c r="M299" s="176">
        <v>0</v>
      </c>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row>
    <row r="300" spans="1:60" ht="20.25" customHeight="1">
      <c r="A300" s="2"/>
      <c r="B300" s="242"/>
      <c r="C300" s="2" t="s">
        <v>452</v>
      </c>
      <c r="D300" s="2" t="s">
        <v>340</v>
      </c>
      <c r="E300" s="109" t="s">
        <v>451</v>
      </c>
      <c r="F300" s="109" t="s">
        <v>38</v>
      </c>
      <c r="G300" s="154"/>
      <c r="H300" s="161"/>
      <c r="I300" s="148"/>
      <c r="J300" s="176">
        <v>552.863</v>
      </c>
      <c r="K300" s="176">
        <v>428.2</v>
      </c>
      <c r="L300" s="176">
        <v>0</v>
      </c>
      <c r="M300" s="176">
        <v>0</v>
      </c>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c r="BG300" s="8"/>
      <c r="BH300" s="8"/>
    </row>
    <row r="301" spans="1:60" ht="33.75" customHeight="1">
      <c r="A301" s="2"/>
      <c r="B301" s="229" t="s">
        <v>396</v>
      </c>
      <c r="C301" s="2" t="s">
        <v>450</v>
      </c>
      <c r="D301" s="2" t="s">
        <v>340</v>
      </c>
      <c r="E301" s="2" t="s">
        <v>397</v>
      </c>
      <c r="F301" s="2" t="s">
        <v>38</v>
      </c>
      <c r="G301" s="262" t="s">
        <v>441</v>
      </c>
      <c r="H301" s="248" t="s">
        <v>342</v>
      </c>
      <c r="I301" s="231" t="s">
        <v>442</v>
      </c>
      <c r="J301" s="176">
        <f>3307.9-600</f>
        <v>2707.9</v>
      </c>
      <c r="K301" s="176">
        <f>3307.9-600</f>
        <v>2707.9</v>
      </c>
      <c r="L301" s="176">
        <v>3307.9</v>
      </c>
      <c r="M301" s="176">
        <v>3307.9</v>
      </c>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c r="BG301" s="8"/>
      <c r="BH301" s="8"/>
    </row>
    <row r="302" spans="1:60" ht="29.25" customHeight="1">
      <c r="A302" s="2"/>
      <c r="B302" s="241"/>
      <c r="C302" s="2" t="s">
        <v>450</v>
      </c>
      <c r="D302" s="2" t="s">
        <v>9</v>
      </c>
      <c r="E302" s="2" t="s">
        <v>397</v>
      </c>
      <c r="F302" s="2" t="s">
        <v>38</v>
      </c>
      <c r="G302" s="263"/>
      <c r="H302" s="249"/>
      <c r="I302" s="232"/>
      <c r="J302" s="176">
        <v>34.656</v>
      </c>
      <c r="K302" s="176">
        <v>31.2</v>
      </c>
      <c r="L302" s="176">
        <v>34.6</v>
      </c>
      <c r="M302" s="176">
        <v>34.6</v>
      </c>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row>
    <row r="303" spans="1:60" ht="29.25" customHeight="1">
      <c r="A303" s="2"/>
      <c r="B303" s="241"/>
      <c r="C303" s="2" t="s">
        <v>452</v>
      </c>
      <c r="D303" s="2" t="s">
        <v>340</v>
      </c>
      <c r="E303" s="2" t="s">
        <v>397</v>
      </c>
      <c r="F303" s="2" t="s">
        <v>38</v>
      </c>
      <c r="G303" s="263"/>
      <c r="H303" s="249"/>
      <c r="I303" s="232"/>
      <c r="J303" s="176">
        <v>600</v>
      </c>
      <c r="K303" s="176">
        <v>600</v>
      </c>
      <c r="L303" s="176">
        <v>0</v>
      </c>
      <c r="M303" s="176">
        <v>0</v>
      </c>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c r="BG303" s="8"/>
      <c r="BH303" s="8"/>
    </row>
    <row r="304" spans="1:60" ht="29.25" customHeight="1">
      <c r="A304" s="2"/>
      <c r="B304" s="242"/>
      <c r="C304" s="2" t="s">
        <v>450</v>
      </c>
      <c r="D304" s="2" t="s">
        <v>340</v>
      </c>
      <c r="E304" s="2" t="s">
        <v>397</v>
      </c>
      <c r="F304" s="2" t="s">
        <v>39</v>
      </c>
      <c r="G304" s="238"/>
      <c r="H304" s="238"/>
      <c r="I304" s="238"/>
      <c r="J304" s="176">
        <v>73</v>
      </c>
      <c r="K304" s="176">
        <v>73</v>
      </c>
      <c r="L304" s="176">
        <v>73</v>
      </c>
      <c r="M304" s="176">
        <v>73</v>
      </c>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c r="BG304" s="8"/>
      <c r="BH304" s="8"/>
    </row>
    <row r="305" spans="1:60" ht="49.5" customHeight="1">
      <c r="A305" s="2"/>
      <c r="B305" s="7" t="s">
        <v>729</v>
      </c>
      <c r="C305" s="2" t="s">
        <v>450</v>
      </c>
      <c r="D305" s="2" t="s">
        <v>340</v>
      </c>
      <c r="E305" s="2" t="s">
        <v>398</v>
      </c>
      <c r="F305" s="2" t="s">
        <v>38</v>
      </c>
      <c r="G305" s="262" t="s">
        <v>434</v>
      </c>
      <c r="H305" s="248" t="s">
        <v>403</v>
      </c>
      <c r="I305" s="231" t="s">
        <v>189</v>
      </c>
      <c r="J305" s="176">
        <v>680</v>
      </c>
      <c r="K305" s="176">
        <v>680</v>
      </c>
      <c r="L305" s="176">
        <v>680</v>
      </c>
      <c r="M305" s="176">
        <v>680</v>
      </c>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c r="BG305" s="8"/>
      <c r="BH305" s="8"/>
    </row>
    <row r="306" spans="1:60" ht="36" customHeight="1">
      <c r="A306" s="2"/>
      <c r="B306" s="256" t="s">
        <v>399</v>
      </c>
      <c r="C306" s="2" t="s">
        <v>450</v>
      </c>
      <c r="D306" s="2" t="s">
        <v>340</v>
      </c>
      <c r="E306" s="2" t="s">
        <v>400</v>
      </c>
      <c r="F306" s="2" t="s">
        <v>38</v>
      </c>
      <c r="G306" s="263"/>
      <c r="H306" s="249"/>
      <c r="I306" s="232"/>
      <c r="J306" s="176">
        <f>487-367</f>
        <v>120</v>
      </c>
      <c r="K306" s="176">
        <f>487-367</f>
        <v>120</v>
      </c>
      <c r="L306" s="176">
        <v>487</v>
      </c>
      <c r="M306" s="176">
        <v>487</v>
      </c>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c r="BG306" s="8"/>
      <c r="BH306" s="8"/>
    </row>
    <row r="307" spans="1:60" ht="27.75" customHeight="1">
      <c r="A307" s="2"/>
      <c r="B307" s="261"/>
      <c r="C307" s="2" t="s">
        <v>448</v>
      </c>
      <c r="D307" s="2" t="s">
        <v>343</v>
      </c>
      <c r="E307" s="2" t="s">
        <v>400</v>
      </c>
      <c r="F307" s="2" t="s">
        <v>38</v>
      </c>
      <c r="G307" s="266"/>
      <c r="H307" s="266"/>
      <c r="I307" s="266"/>
      <c r="J307" s="176">
        <v>367</v>
      </c>
      <c r="K307" s="176">
        <v>367</v>
      </c>
      <c r="L307" s="176">
        <v>0</v>
      </c>
      <c r="M307" s="176">
        <v>0</v>
      </c>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c r="BG307" s="8"/>
      <c r="BH307" s="8"/>
    </row>
    <row r="308" spans="1:60" ht="30">
      <c r="A308" s="2"/>
      <c r="B308" s="256" t="s">
        <v>401</v>
      </c>
      <c r="C308" s="2" t="s">
        <v>450</v>
      </c>
      <c r="D308" s="2" t="s">
        <v>9</v>
      </c>
      <c r="E308" s="2" t="s">
        <v>126</v>
      </c>
      <c r="F308" s="2" t="s">
        <v>38</v>
      </c>
      <c r="G308" s="260" t="s">
        <v>565</v>
      </c>
      <c r="H308" s="231" t="s">
        <v>92</v>
      </c>
      <c r="I308" s="231" t="s">
        <v>630</v>
      </c>
      <c r="J308" s="176">
        <v>1030</v>
      </c>
      <c r="K308" s="176">
        <v>1000</v>
      </c>
      <c r="L308" s="176">
        <v>0</v>
      </c>
      <c r="M308" s="176">
        <v>0</v>
      </c>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c r="BG308" s="8"/>
      <c r="BH308" s="8"/>
    </row>
    <row r="309" spans="1:60" ht="30">
      <c r="A309" s="2"/>
      <c r="B309" s="257"/>
      <c r="C309" s="2" t="s">
        <v>450</v>
      </c>
      <c r="D309" s="2" t="s">
        <v>9</v>
      </c>
      <c r="E309" s="2" t="s">
        <v>126</v>
      </c>
      <c r="F309" s="2" t="s">
        <v>39</v>
      </c>
      <c r="G309" s="237"/>
      <c r="H309" s="237"/>
      <c r="I309" s="237"/>
      <c r="J309" s="176">
        <v>270</v>
      </c>
      <c r="K309" s="176">
        <v>270</v>
      </c>
      <c r="L309" s="176">
        <v>270</v>
      </c>
      <c r="M309" s="176">
        <v>270</v>
      </c>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c r="BG309" s="8"/>
      <c r="BH309" s="8"/>
    </row>
    <row r="310" spans="1:60" ht="21" customHeight="1">
      <c r="A310" s="2"/>
      <c r="B310" s="257"/>
      <c r="C310" s="2" t="s">
        <v>405</v>
      </c>
      <c r="D310" s="2" t="s">
        <v>9</v>
      </c>
      <c r="E310" s="2" t="s">
        <v>126</v>
      </c>
      <c r="F310" s="2" t="s">
        <v>38</v>
      </c>
      <c r="G310" s="237"/>
      <c r="H310" s="237"/>
      <c r="I310" s="237"/>
      <c r="J310" s="176">
        <v>500</v>
      </c>
      <c r="K310" s="176">
        <v>250</v>
      </c>
      <c r="L310" s="176">
        <v>0</v>
      </c>
      <c r="M310" s="176">
        <v>0</v>
      </c>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row>
    <row r="311" spans="1:60" ht="21" customHeight="1">
      <c r="A311" s="2"/>
      <c r="B311" s="258"/>
      <c r="C311" s="2" t="s">
        <v>411</v>
      </c>
      <c r="D311" s="2" t="s">
        <v>9</v>
      </c>
      <c r="E311" s="2" t="s">
        <v>126</v>
      </c>
      <c r="F311" s="2" t="s">
        <v>38</v>
      </c>
      <c r="G311" s="238"/>
      <c r="H311" s="238"/>
      <c r="I311" s="238"/>
      <c r="J311" s="176">
        <v>150</v>
      </c>
      <c r="K311" s="176">
        <v>75</v>
      </c>
      <c r="L311" s="176">
        <v>0</v>
      </c>
      <c r="M311" s="176">
        <v>0</v>
      </c>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c r="BG311" s="8"/>
      <c r="BH311" s="8"/>
    </row>
    <row r="312" spans="1:60" ht="45">
      <c r="A312" s="2"/>
      <c r="B312" s="153" t="s">
        <v>517</v>
      </c>
      <c r="C312" s="2"/>
      <c r="D312" s="2"/>
      <c r="E312" s="2" t="s">
        <v>516</v>
      </c>
      <c r="F312" s="2"/>
      <c r="G312" s="169"/>
      <c r="H312" s="169"/>
      <c r="I312" s="169"/>
      <c r="J312" s="176">
        <f>J313</f>
        <v>1183</v>
      </c>
      <c r="K312" s="176">
        <f>K313</f>
        <v>1183</v>
      </c>
      <c r="L312" s="176">
        <f>L313</f>
        <v>1183</v>
      </c>
      <c r="M312" s="176">
        <f>M313</f>
        <v>1183</v>
      </c>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c r="BG312" s="8"/>
      <c r="BH312" s="8"/>
    </row>
    <row r="313" spans="1:60" ht="60">
      <c r="A313" s="2"/>
      <c r="B313" s="153" t="s">
        <v>514</v>
      </c>
      <c r="C313" s="2"/>
      <c r="D313" s="2"/>
      <c r="E313" s="2" t="s">
        <v>515</v>
      </c>
      <c r="F313" s="2"/>
      <c r="G313" s="170"/>
      <c r="H313" s="170"/>
      <c r="I313" s="170"/>
      <c r="J313" s="176">
        <f>J314+J315</f>
        <v>1183</v>
      </c>
      <c r="K313" s="176">
        <f>K314+K315</f>
        <v>1183</v>
      </c>
      <c r="L313" s="176">
        <f>L314+L315</f>
        <v>1183</v>
      </c>
      <c r="M313" s="176">
        <f>M314+M315</f>
        <v>1183</v>
      </c>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c r="BG313" s="8"/>
      <c r="BH313" s="8"/>
    </row>
    <row r="314" spans="1:60" ht="45.75" customHeight="1">
      <c r="A314" s="2"/>
      <c r="B314" s="6" t="s">
        <v>570</v>
      </c>
      <c r="C314" s="2" t="s">
        <v>452</v>
      </c>
      <c r="D314" s="2" t="s">
        <v>9</v>
      </c>
      <c r="E314" s="2" t="s">
        <v>569</v>
      </c>
      <c r="F314" s="2" t="s">
        <v>53</v>
      </c>
      <c r="G314" s="142" t="s">
        <v>625</v>
      </c>
      <c r="H314" s="5" t="s">
        <v>319</v>
      </c>
      <c r="I314" s="5" t="s">
        <v>474</v>
      </c>
      <c r="J314" s="176">
        <v>1083</v>
      </c>
      <c r="K314" s="176">
        <v>1083</v>
      </c>
      <c r="L314" s="176">
        <v>1083</v>
      </c>
      <c r="M314" s="176">
        <v>1083</v>
      </c>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c r="BG314" s="8"/>
      <c r="BH314" s="8"/>
    </row>
    <row r="315" spans="1:60" ht="56.25" customHeight="1">
      <c r="A315" s="2"/>
      <c r="B315" s="153" t="s">
        <v>513</v>
      </c>
      <c r="C315" s="2" t="s">
        <v>450</v>
      </c>
      <c r="D315" s="2" t="s">
        <v>9</v>
      </c>
      <c r="E315" s="2" t="s">
        <v>512</v>
      </c>
      <c r="F315" s="2" t="s">
        <v>38</v>
      </c>
      <c r="G315" s="9" t="s">
        <v>802</v>
      </c>
      <c r="H315" s="4" t="s">
        <v>319</v>
      </c>
      <c r="I315" s="4" t="s">
        <v>474</v>
      </c>
      <c r="J315" s="176">
        <v>100</v>
      </c>
      <c r="K315" s="176">
        <v>100</v>
      </c>
      <c r="L315" s="176">
        <v>100</v>
      </c>
      <c r="M315" s="176">
        <v>100</v>
      </c>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c r="BG315" s="8"/>
      <c r="BH315" s="8"/>
    </row>
    <row r="316" spans="1:60" ht="45">
      <c r="A316" s="2"/>
      <c r="B316" s="51" t="s">
        <v>410</v>
      </c>
      <c r="C316" s="2"/>
      <c r="D316" s="2"/>
      <c r="E316" s="2" t="s">
        <v>68</v>
      </c>
      <c r="F316" s="2"/>
      <c r="G316" s="100"/>
      <c r="H316" s="165"/>
      <c r="I316" s="1"/>
      <c r="J316" s="176">
        <f>J317</f>
        <v>4995.28</v>
      </c>
      <c r="K316" s="176">
        <f>K317</f>
        <v>4995.28</v>
      </c>
      <c r="L316" s="176">
        <f>L317+L318</f>
        <v>23231</v>
      </c>
      <c r="M316" s="176">
        <f>M317+M318</f>
        <v>23129.81387</v>
      </c>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c r="BG316" s="8"/>
      <c r="BH316" s="8"/>
    </row>
    <row r="317" spans="1:60" ht="59.25" customHeight="1">
      <c r="A317" s="2"/>
      <c r="B317" s="12" t="s">
        <v>412</v>
      </c>
      <c r="C317" s="2" t="s">
        <v>450</v>
      </c>
      <c r="D317" s="2" t="s">
        <v>5</v>
      </c>
      <c r="E317" s="2" t="s">
        <v>125</v>
      </c>
      <c r="F317" s="2" t="s">
        <v>6</v>
      </c>
      <c r="G317" s="3" t="s">
        <v>626</v>
      </c>
      <c r="H317" s="5" t="s">
        <v>319</v>
      </c>
      <c r="I317" s="5" t="s">
        <v>631</v>
      </c>
      <c r="J317" s="176">
        <v>4995.28</v>
      </c>
      <c r="K317" s="176">
        <v>4995.28</v>
      </c>
      <c r="L317" s="176">
        <f>1598-175</f>
        <v>1423</v>
      </c>
      <c r="M317" s="204">
        <f>3000-135-375.38613</f>
        <v>2489.61387</v>
      </c>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c r="BG317" s="8"/>
      <c r="BH317" s="8"/>
    </row>
    <row r="318" spans="1:60" ht="59.25" customHeight="1">
      <c r="A318" s="2"/>
      <c r="B318" s="12" t="s">
        <v>856</v>
      </c>
      <c r="C318" s="2" t="s">
        <v>448</v>
      </c>
      <c r="D318" s="2" t="s">
        <v>9</v>
      </c>
      <c r="E318" s="2" t="s">
        <v>857</v>
      </c>
      <c r="F318" s="2" t="s">
        <v>858</v>
      </c>
      <c r="G318" s="3" t="s">
        <v>861</v>
      </c>
      <c r="H318" s="5" t="s">
        <v>859</v>
      </c>
      <c r="I318" s="5" t="s">
        <v>860</v>
      </c>
      <c r="J318" s="176">
        <v>0</v>
      </c>
      <c r="K318" s="176">
        <v>0</v>
      </c>
      <c r="L318" s="176">
        <v>21808</v>
      </c>
      <c r="M318" s="204">
        <v>20640.2</v>
      </c>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row>
    <row r="319" spans="1:60" ht="60">
      <c r="A319" s="81" t="s">
        <v>136</v>
      </c>
      <c r="B319" s="91" t="s">
        <v>137</v>
      </c>
      <c r="C319" s="81"/>
      <c r="D319" s="81"/>
      <c r="E319" s="83"/>
      <c r="F319" s="81"/>
      <c r="G319" s="87"/>
      <c r="H319" s="92"/>
      <c r="I319" s="92"/>
      <c r="J319" s="175">
        <f>J320</f>
        <v>62586.399999999994</v>
      </c>
      <c r="K319" s="175">
        <f>K320</f>
        <v>62586.399999999994</v>
      </c>
      <c r="L319" s="175">
        <f>L320</f>
        <v>54703.09999999999</v>
      </c>
      <c r="M319" s="175">
        <f>M320</f>
        <v>60257</v>
      </c>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c r="BG319" s="8"/>
      <c r="BH319" s="8"/>
    </row>
    <row r="320" spans="1:60" ht="30">
      <c r="A320" s="2"/>
      <c r="B320" s="7" t="s">
        <v>302</v>
      </c>
      <c r="C320" s="2"/>
      <c r="D320" s="2"/>
      <c r="E320" s="2" t="s">
        <v>64</v>
      </c>
      <c r="F320" s="2"/>
      <c r="G320" s="3"/>
      <c r="H320" s="5"/>
      <c r="I320" s="4"/>
      <c r="J320" s="176">
        <f>J321+J323</f>
        <v>62586.399999999994</v>
      </c>
      <c r="K320" s="176">
        <f>K321+K323</f>
        <v>62586.399999999994</v>
      </c>
      <c r="L320" s="176">
        <f>L321+L323</f>
        <v>54703.09999999999</v>
      </c>
      <c r="M320" s="176">
        <f>M321+M323</f>
        <v>60257</v>
      </c>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c r="BG320" s="8"/>
      <c r="BH320" s="8"/>
    </row>
    <row r="321" spans="1:60" ht="30">
      <c r="A321" s="2"/>
      <c r="B321" s="13" t="s">
        <v>394</v>
      </c>
      <c r="C321" s="2"/>
      <c r="D321" s="2"/>
      <c r="E321" s="2" t="s">
        <v>395</v>
      </c>
      <c r="F321" s="2"/>
      <c r="G321" s="3"/>
      <c r="H321" s="5"/>
      <c r="I321" s="4"/>
      <c r="J321" s="176">
        <f>J322</f>
        <v>134</v>
      </c>
      <c r="K321" s="176">
        <f>K322</f>
        <v>134</v>
      </c>
      <c r="L321" s="176">
        <f>L322</f>
        <v>134</v>
      </c>
      <c r="M321" s="176">
        <f>M322</f>
        <v>134</v>
      </c>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c r="BG321" s="8"/>
      <c r="BH321" s="8"/>
    </row>
    <row r="322" spans="1:60" ht="51.75" customHeight="1">
      <c r="A322" s="2"/>
      <c r="B322" s="13" t="s">
        <v>392</v>
      </c>
      <c r="C322" s="2" t="s">
        <v>450</v>
      </c>
      <c r="D322" s="2" t="s">
        <v>340</v>
      </c>
      <c r="E322" s="2" t="s">
        <v>393</v>
      </c>
      <c r="F322" s="2" t="s">
        <v>37</v>
      </c>
      <c r="G322" s="9" t="s">
        <v>783</v>
      </c>
      <c r="H322" s="5" t="s">
        <v>92</v>
      </c>
      <c r="I322" s="5" t="s">
        <v>404</v>
      </c>
      <c r="J322" s="176">
        <v>134</v>
      </c>
      <c r="K322" s="176">
        <v>134</v>
      </c>
      <c r="L322" s="176">
        <v>134</v>
      </c>
      <c r="M322" s="176">
        <v>134</v>
      </c>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c r="BG322" s="8"/>
      <c r="BH322" s="8"/>
    </row>
    <row r="323" spans="1:60" ht="30">
      <c r="A323" s="2"/>
      <c r="B323" s="7" t="s">
        <v>303</v>
      </c>
      <c r="C323" s="2"/>
      <c r="D323" s="2"/>
      <c r="E323" s="2" t="s">
        <v>304</v>
      </c>
      <c r="F323" s="2"/>
      <c r="G323" s="3"/>
      <c r="H323" s="5"/>
      <c r="I323" s="4"/>
      <c r="J323" s="176">
        <f>SUM(J324:J331)</f>
        <v>62452.399999999994</v>
      </c>
      <c r="K323" s="176">
        <f>SUM(K324:K331)</f>
        <v>62452.399999999994</v>
      </c>
      <c r="L323" s="176">
        <f>SUM(L324:L331)</f>
        <v>54569.09999999999</v>
      </c>
      <c r="M323" s="176">
        <f>SUM(M324:M331)</f>
        <v>60123</v>
      </c>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c r="BG323" s="8"/>
      <c r="BH323" s="8"/>
    </row>
    <row r="324" spans="1:60" ht="33.75" customHeight="1">
      <c r="A324" s="2"/>
      <c r="B324" s="256" t="s">
        <v>305</v>
      </c>
      <c r="C324" s="2" t="s">
        <v>405</v>
      </c>
      <c r="D324" s="2" t="s">
        <v>406</v>
      </c>
      <c r="E324" s="2" t="s">
        <v>451</v>
      </c>
      <c r="F324" s="2" t="s">
        <v>37</v>
      </c>
      <c r="G324" s="262" t="s">
        <v>784</v>
      </c>
      <c r="H324" s="248" t="s">
        <v>105</v>
      </c>
      <c r="I324" s="231" t="s">
        <v>341</v>
      </c>
      <c r="J324" s="176">
        <v>2531.9</v>
      </c>
      <c r="K324" s="176">
        <v>2531.9</v>
      </c>
      <c r="L324" s="176">
        <v>2531.9</v>
      </c>
      <c r="M324" s="176">
        <v>2531.9</v>
      </c>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c r="BG324" s="8"/>
      <c r="BH324" s="8"/>
    </row>
    <row r="325" spans="1:60" ht="33.75" customHeight="1">
      <c r="A325" s="2"/>
      <c r="B325" s="258"/>
      <c r="C325" s="2" t="s">
        <v>450</v>
      </c>
      <c r="D325" s="2" t="s">
        <v>340</v>
      </c>
      <c r="E325" s="2" t="s">
        <v>451</v>
      </c>
      <c r="F325" s="2" t="s">
        <v>37</v>
      </c>
      <c r="G325" s="238"/>
      <c r="H325" s="238"/>
      <c r="I325" s="238"/>
      <c r="J325" s="181">
        <f>27240.5-2494.5+1399.6+664.8</f>
        <v>26810.399999999998</v>
      </c>
      <c r="K325" s="181">
        <f>27240.5-2494.5+1399.6+664.8</f>
        <v>26810.399999999998</v>
      </c>
      <c r="L325" s="181">
        <f>24746-5553.9</f>
        <v>19192.1</v>
      </c>
      <c r="M325" s="181">
        <v>24746</v>
      </c>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c r="BG325" s="8"/>
      <c r="BH325" s="8"/>
    </row>
    <row r="326" spans="1:60" ht="49.5" customHeight="1">
      <c r="A326" s="2"/>
      <c r="B326" s="7" t="s">
        <v>396</v>
      </c>
      <c r="C326" s="2" t="s">
        <v>450</v>
      </c>
      <c r="D326" s="2" t="s">
        <v>9</v>
      </c>
      <c r="E326" s="2" t="s">
        <v>397</v>
      </c>
      <c r="F326" s="2" t="s">
        <v>37</v>
      </c>
      <c r="G326" s="100" t="s">
        <v>480</v>
      </c>
      <c r="H326" s="1" t="s">
        <v>409</v>
      </c>
      <c r="I326" s="1" t="s">
        <v>630</v>
      </c>
      <c r="J326" s="176">
        <v>346.6</v>
      </c>
      <c r="K326" s="176">
        <v>346.6</v>
      </c>
      <c r="L326" s="181">
        <v>346.6</v>
      </c>
      <c r="M326" s="181">
        <v>346.6</v>
      </c>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row>
    <row r="327" spans="1:60" ht="49.5" customHeight="1">
      <c r="A327" s="2"/>
      <c r="B327" s="7" t="s">
        <v>475</v>
      </c>
      <c r="C327" s="2" t="s">
        <v>450</v>
      </c>
      <c r="D327" s="2" t="s">
        <v>340</v>
      </c>
      <c r="E327" s="2" t="s">
        <v>476</v>
      </c>
      <c r="F327" s="2" t="s">
        <v>37</v>
      </c>
      <c r="G327" s="9" t="s">
        <v>785</v>
      </c>
      <c r="H327" s="5" t="s">
        <v>92</v>
      </c>
      <c r="I327" s="5" t="s">
        <v>404</v>
      </c>
      <c r="J327" s="176">
        <v>265</v>
      </c>
      <c r="K327" s="176">
        <v>265</v>
      </c>
      <c r="L327" s="181">
        <v>0</v>
      </c>
      <c r="M327" s="181">
        <v>0</v>
      </c>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c r="BG327" s="8"/>
      <c r="BH327" s="8"/>
    </row>
    <row r="328" spans="1:13" ht="57.75" customHeight="1">
      <c r="A328" s="2"/>
      <c r="B328" s="229" t="s">
        <v>473</v>
      </c>
      <c r="C328" s="2" t="s">
        <v>450</v>
      </c>
      <c r="D328" s="2" t="s">
        <v>391</v>
      </c>
      <c r="E328" s="2" t="s">
        <v>451</v>
      </c>
      <c r="F328" s="2" t="s">
        <v>37</v>
      </c>
      <c r="G328" s="3" t="s">
        <v>477</v>
      </c>
      <c r="H328" s="5" t="s">
        <v>479</v>
      </c>
      <c r="I328" s="4" t="s">
        <v>478</v>
      </c>
      <c r="J328" s="176">
        <v>2494.5</v>
      </c>
      <c r="K328" s="176">
        <v>2494.5</v>
      </c>
      <c r="L328" s="176">
        <v>2494.5</v>
      </c>
      <c r="M328" s="176">
        <v>2494.5</v>
      </c>
    </row>
    <row r="329" spans="1:13" ht="20.25" customHeight="1">
      <c r="A329" s="2"/>
      <c r="B329" s="241"/>
      <c r="C329" s="2" t="s">
        <v>452</v>
      </c>
      <c r="D329" s="2" t="s">
        <v>340</v>
      </c>
      <c r="E329" s="2" t="s">
        <v>451</v>
      </c>
      <c r="F329" s="2" t="s">
        <v>37</v>
      </c>
      <c r="G329" s="262" t="s">
        <v>786</v>
      </c>
      <c r="H329" s="248" t="s">
        <v>319</v>
      </c>
      <c r="I329" s="231" t="s">
        <v>341</v>
      </c>
      <c r="J329" s="177">
        <v>9843.3</v>
      </c>
      <c r="K329" s="177">
        <v>9843.3</v>
      </c>
      <c r="L329" s="177">
        <v>9843.3</v>
      </c>
      <c r="M329" s="177">
        <v>9843.3</v>
      </c>
    </row>
    <row r="330" spans="1:13" ht="18.75" customHeight="1">
      <c r="A330" s="2"/>
      <c r="B330" s="241"/>
      <c r="C330" s="2" t="s">
        <v>4</v>
      </c>
      <c r="D330" s="2" t="s">
        <v>9</v>
      </c>
      <c r="E330" s="2" t="s">
        <v>451</v>
      </c>
      <c r="F330" s="2" t="s">
        <v>37</v>
      </c>
      <c r="G330" s="263"/>
      <c r="H330" s="249"/>
      <c r="I330" s="232"/>
      <c r="J330" s="176">
        <v>7636.2</v>
      </c>
      <c r="K330" s="176">
        <v>7636.2</v>
      </c>
      <c r="L330" s="176">
        <v>7636.2</v>
      </c>
      <c r="M330" s="176">
        <v>7636.2</v>
      </c>
    </row>
    <row r="331" spans="1:13" ht="18.75" customHeight="1">
      <c r="A331" s="1"/>
      <c r="B331" s="230"/>
      <c r="C331" s="206" t="s">
        <v>524</v>
      </c>
      <c r="D331" s="110" t="s">
        <v>9</v>
      </c>
      <c r="E331" s="2" t="s">
        <v>451</v>
      </c>
      <c r="F331" s="110" t="s">
        <v>37</v>
      </c>
      <c r="G331" s="263"/>
      <c r="H331" s="249"/>
      <c r="I331" s="232"/>
      <c r="J331" s="176">
        <v>12524.5</v>
      </c>
      <c r="K331" s="176">
        <v>12524.5</v>
      </c>
      <c r="L331" s="176">
        <v>12524.5</v>
      </c>
      <c r="M331" s="176">
        <v>12524.5</v>
      </c>
    </row>
    <row r="332" spans="1:13" ht="135">
      <c r="A332" s="81" t="s">
        <v>133</v>
      </c>
      <c r="B332" s="82" t="s">
        <v>132</v>
      </c>
      <c r="C332" s="89"/>
      <c r="D332" s="81"/>
      <c r="E332" s="81"/>
      <c r="F332" s="81"/>
      <c r="G332" s="84"/>
      <c r="H332" s="81"/>
      <c r="I332" s="81"/>
      <c r="J332" s="175">
        <f>J333+J343</f>
        <v>42696.9</v>
      </c>
      <c r="K332" s="175">
        <f>K333+K343</f>
        <v>42696.9</v>
      </c>
      <c r="L332" s="175">
        <f>L333+L343</f>
        <v>24802.4</v>
      </c>
      <c r="M332" s="175">
        <f>M333+M343</f>
        <v>28802.4</v>
      </c>
    </row>
    <row r="333" spans="1:62" ht="45">
      <c r="A333" s="109"/>
      <c r="B333" s="51" t="s">
        <v>410</v>
      </c>
      <c r="C333" s="4"/>
      <c r="D333" s="110"/>
      <c r="E333" s="110" t="s">
        <v>68</v>
      </c>
      <c r="F333" s="110"/>
      <c r="G333" s="121"/>
      <c r="H333" s="109"/>
      <c r="I333" s="109"/>
      <c r="J333" s="176">
        <f>J334+J335+J336+J337+J338+J340+J342</f>
        <v>40998</v>
      </c>
      <c r="K333" s="176">
        <f>K334+K335+K336+K337+K338+K340+K342</f>
        <v>40998</v>
      </c>
      <c r="L333" s="176">
        <f>L334+L335+L336+L337+L338+L340+L342</f>
        <v>23896.5</v>
      </c>
      <c r="M333" s="176">
        <f>M334+M335+M336+M337+M338+M340+M342</f>
        <v>27896.5</v>
      </c>
      <c r="BI333" s="27"/>
      <c r="BJ333" s="27"/>
    </row>
    <row r="334" spans="1:13" ht="147.75" customHeight="1">
      <c r="A334" s="2"/>
      <c r="B334" s="13" t="s">
        <v>635</v>
      </c>
      <c r="C334" s="2" t="s">
        <v>452</v>
      </c>
      <c r="D334" s="2" t="s">
        <v>11</v>
      </c>
      <c r="E334" s="2" t="s">
        <v>467</v>
      </c>
      <c r="F334" s="10" t="s">
        <v>38</v>
      </c>
      <c r="G334" s="142" t="s">
        <v>706</v>
      </c>
      <c r="H334" s="50" t="s">
        <v>707</v>
      </c>
      <c r="I334" s="50" t="s">
        <v>708</v>
      </c>
      <c r="J334" s="177">
        <f>100.8+232.7</f>
        <v>333.5</v>
      </c>
      <c r="K334" s="177">
        <f>100.8+232.7</f>
        <v>333.5</v>
      </c>
      <c r="L334" s="177">
        <f>100.8+232.7</f>
        <v>333.5</v>
      </c>
      <c r="M334" s="177">
        <f>100.8+232.7</f>
        <v>333.5</v>
      </c>
    </row>
    <row r="335" spans="1:13" ht="38.25" customHeight="1">
      <c r="A335" s="227"/>
      <c r="B335" s="256" t="s">
        <v>407</v>
      </c>
      <c r="C335" s="2" t="s">
        <v>450</v>
      </c>
      <c r="D335" s="110" t="s">
        <v>9</v>
      </c>
      <c r="E335" s="10" t="s">
        <v>408</v>
      </c>
      <c r="F335" s="110" t="s">
        <v>190</v>
      </c>
      <c r="G335" s="262" t="s">
        <v>814</v>
      </c>
      <c r="H335" s="231" t="s">
        <v>812</v>
      </c>
      <c r="I335" s="231" t="s">
        <v>815</v>
      </c>
      <c r="J335" s="181">
        <f>15757.90597+2800+301.5</f>
        <v>18859.40597</v>
      </c>
      <c r="K335" s="181">
        <f>15757.90597+2800+301.5</f>
        <v>18859.40597</v>
      </c>
      <c r="L335" s="181">
        <f>12000+4271.9</f>
        <v>16271.9</v>
      </c>
      <c r="M335" s="181">
        <f>14000+4271.9</f>
        <v>18271.9</v>
      </c>
    </row>
    <row r="336" spans="1:13" ht="34.5" customHeight="1">
      <c r="A336" s="234"/>
      <c r="B336" s="318"/>
      <c r="C336" s="2" t="s">
        <v>450</v>
      </c>
      <c r="D336" s="110" t="s">
        <v>9</v>
      </c>
      <c r="E336" s="10" t="s">
        <v>408</v>
      </c>
      <c r="F336" s="110" t="s">
        <v>38</v>
      </c>
      <c r="G336" s="263"/>
      <c r="H336" s="232"/>
      <c r="I336" s="232"/>
      <c r="J336" s="176">
        <f>4736.39742+2482.91911</f>
        <v>7219.31653</v>
      </c>
      <c r="K336" s="176">
        <f>4736.39742+2482.91911</f>
        <v>7219.31653</v>
      </c>
      <c r="L336" s="181">
        <v>0</v>
      </c>
      <c r="M336" s="181">
        <v>0</v>
      </c>
    </row>
    <row r="337" spans="1:13" ht="37.5" customHeight="1">
      <c r="A337" s="228"/>
      <c r="B337" s="258"/>
      <c r="C337" s="2" t="s">
        <v>450</v>
      </c>
      <c r="D337" s="110" t="s">
        <v>9</v>
      </c>
      <c r="E337" s="10" t="s">
        <v>408</v>
      </c>
      <c r="F337" s="110" t="s">
        <v>39</v>
      </c>
      <c r="G337" s="238"/>
      <c r="H337" s="238"/>
      <c r="I337" s="238"/>
      <c r="J337" s="185">
        <f>52.0035+242.674</f>
        <v>294.6775</v>
      </c>
      <c r="K337" s="185">
        <f>52.0035+242.674</f>
        <v>294.6775</v>
      </c>
      <c r="L337" s="185">
        <v>0</v>
      </c>
      <c r="M337" s="185">
        <v>0</v>
      </c>
    </row>
    <row r="338" spans="1:13" ht="12.75" customHeight="1">
      <c r="A338" s="227"/>
      <c r="B338" s="294" t="s">
        <v>301</v>
      </c>
      <c r="C338" s="227" t="s">
        <v>448</v>
      </c>
      <c r="D338" s="227" t="s">
        <v>9</v>
      </c>
      <c r="E338" s="227" t="s">
        <v>300</v>
      </c>
      <c r="F338" s="227" t="s">
        <v>190</v>
      </c>
      <c r="G338" s="262" t="s">
        <v>811</v>
      </c>
      <c r="H338" s="231" t="s">
        <v>812</v>
      </c>
      <c r="I338" s="231" t="s">
        <v>813</v>
      </c>
      <c r="J338" s="252">
        <v>12341.145</v>
      </c>
      <c r="K338" s="252">
        <v>12341.145</v>
      </c>
      <c r="L338" s="252">
        <v>5341.145</v>
      </c>
      <c r="M338" s="252">
        <v>7341.145</v>
      </c>
    </row>
    <row r="339" spans="1:13" ht="12.75" customHeight="1">
      <c r="A339" s="234"/>
      <c r="B339" s="295"/>
      <c r="C339" s="228"/>
      <c r="D339" s="228"/>
      <c r="E339" s="228"/>
      <c r="F339" s="228"/>
      <c r="G339" s="263"/>
      <c r="H339" s="232"/>
      <c r="I339" s="232"/>
      <c r="J339" s="253"/>
      <c r="K339" s="253"/>
      <c r="L339" s="253"/>
      <c r="M339" s="253"/>
    </row>
    <row r="340" spans="1:13" ht="12.75" customHeight="1">
      <c r="A340" s="234"/>
      <c r="B340" s="295"/>
      <c r="C340" s="227" t="s">
        <v>448</v>
      </c>
      <c r="D340" s="227" t="s">
        <v>9</v>
      </c>
      <c r="E340" s="227" t="s">
        <v>300</v>
      </c>
      <c r="F340" s="227" t="s">
        <v>38</v>
      </c>
      <c r="G340" s="263"/>
      <c r="H340" s="232"/>
      <c r="I340" s="232"/>
      <c r="J340" s="252">
        <v>1942.07</v>
      </c>
      <c r="K340" s="252">
        <v>1942.07</v>
      </c>
      <c r="L340" s="252">
        <v>1942.07</v>
      </c>
      <c r="M340" s="252">
        <v>1942.07</v>
      </c>
    </row>
    <row r="341" spans="1:13" ht="12.75" customHeight="1">
      <c r="A341" s="228"/>
      <c r="B341" s="295"/>
      <c r="C341" s="228"/>
      <c r="D341" s="228"/>
      <c r="E341" s="228"/>
      <c r="F341" s="228"/>
      <c r="G341" s="263"/>
      <c r="H341" s="232"/>
      <c r="I341" s="232"/>
      <c r="J341" s="253"/>
      <c r="K341" s="253"/>
      <c r="L341" s="253"/>
      <c r="M341" s="253"/>
    </row>
    <row r="342" spans="1:13" ht="24.75" customHeight="1">
      <c r="A342" s="109"/>
      <c r="B342" s="242"/>
      <c r="C342" s="109" t="s">
        <v>448</v>
      </c>
      <c r="D342" s="109" t="s">
        <v>9</v>
      </c>
      <c r="E342" s="109" t="s">
        <v>300</v>
      </c>
      <c r="F342" s="109" t="s">
        <v>39</v>
      </c>
      <c r="G342" s="238"/>
      <c r="H342" s="238"/>
      <c r="I342" s="238"/>
      <c r="J342" s="178">
        <v>7.885</v>
      </c>
      <c r="K342" s="178">
        <v>7.885</v>
      </c>
      <c r="L342" s="178">
        <v>7.885</v>
      </c>
      <c r="M342" s="178">
        <v>7.885</v>
      </c>
    </row>
    <row r="343" spans="1:13" ht="45">
      <c r="A343" s="109"/>
      <c r="B343" s="152" t="s">
        <v>493</v>
      </c>
      <c r="C343" s="109"/>
      <c r="D343" s="109"/>
      <c r="E343" s="109" t="s">
        <v>54</v>
      </c>
      <c r="F343" s="109"/>
      <c r="G343" s="169"/>
      <c r="H343" s="169"/>
      <c r="I343" s="169"/>
      <c r="J343" s="178">
        <f>J344+J345+J346</f>
        <v>1698.9</v>
      </c>
      <c r="K343" s="178">
        <f>K344+K345+K346</f>
        <v>1698.9</v>
      </c>
      <c r="L343" s="178">
        <f>L344+L345</f>
        <v>905.9</v>
      </c>
      <c r="M343" s="178">
        <f>M344+M345</f>
        <v>905.9</v>
      </c>
    </row>
    <row r="344" spans="1:13" ht="36" customHeight="1">
      <c r="A344" s="109"/>
      <c r="B344" s="296" t="s">
        <v>492</v>
      </c>
      <c r="C344" s="2" t="s">
        <v>450</v>
      </c>
      <c r="D344" s="109" t="s">
        <v>104</v>
      </c>
      <c r="E344" s="109" t="s">
        <v>484</v>
      </c>
      <c r="F344" s="109" t="s">
        <v>190</v>
      </c>
      <c r="G344" s="262" t="s">
        <v>818</v>
      </c>
      <c r="H344" s="231" t="s">
        <v>816</v>
      </c>
      <c r="I344" s="231" t="s">
        <v>817</v>
      </c>
      <c r="J344" s="178">
        <v>1175</v>
      </c>
      <c r="K344" s="178">
        <v>1175</v>
      </c>
      <c r="L344" s="178">
        <v>575</v>
      </c>
      <c r="M344" s="178">
        <v>575</v>
      </c>
    </row>
    <row r="345" spans="1:13" ht="70.5" customHeight="1">
      <c r="A345" s="109"/>
      <c r="B345" s="245"/>
      <c r="C345" s="2" t="s">
        <v>450</v>
      </c>
      <c r="D345" s="109" t="s">
        <v>104</v>
      </c>
      <c r="E345" s="109" t="s">
        <v>484</v>
      </c>
      <c r="F345" s="109" t="s">
        <v>38</v>
      </c>
      <c r="G345" s="237"/>
      <c r="H345" s="237"/>
      <c r="I345" s="237"/>
      <c r="J345" s="178">
        <v>453.866</v>
      </c>
      <c r="K345" s="178">
        <v>453.866</v>
      </c>
      <c r="L345" s="178">
        <v>330.9</v>
      </c>
      <c r="M345" s="178">
        <v>330.9</v>
      </c>
    </row>
    <row r="346" spans="1:13" ht="57.75" customHeight="1">
      <c r="A346" s="109"/>
      <c r="B346" s="242"/>
      <c r="C346" s="2" t="s">
        <v>450</v>
      </c>
      <c r="D346" s="109" t="s">
        <v>104</v>
      </c>
      <c r="E346" s="109" t="s">
        <v>484</v>
      </c>
      <c r="F346" s="109" t="s">
        <v>39</v>
      </c>
      <c r="G346" s="238"/>
      <c r="H346" s="238"/>
      <c r="I346" s="238"/>
      <c r="J346" s="178">
        <v>70.034</v>
      </c>
      <c r="K346" s="178">
        <v>70.034</v>
      </c>
      <c r="L346" s="178">
        <v>0</v>
      </c>
      <c r="M346" s="178">
        <v>0</v>
      </c>
    </row>
    <row r="347" spans="1:13" ht="64.5" customHeight="1">
      <c r="A347" s="81" t="s">
        <v>538</v>
      </c>
      <c r="B347" s="90" t="s">
        <v>539</v>
      </c>
      <c r="C347" s="81"/>
      <c r="D347" s="81"/>
      <c r="E347" s="81"/>
      <c r="F347" s="81"/>
      <c r="G347" s="81"/>
      <c r="H347" s="81"/>
      <c r="I347" s="81"/>
      <c r="J347" s="175">
        <f aca="true" t="shared" si="20" ref="J347:M349">J348</f>
        <v>1500</v>
      </c>
      <c r="K347" s="175">
        <f t="shared" si="20"/>
        <v>1500</v>
      </c>
      <c r="L347" s="175">
        <f t="shared" si="20"/>
        <v>0</v>
      </c>
      <c r="M347" s="175">
        <f t="shared" si="20"/>
        <v>0</v>
      </c>
    </row>
    <row r="348" spans="1:13" ht="36" customHeight="1">
      <c r="A348" s="109"/>
      <c r="B348" s="140" t="s">
        <v>240</v>
      </c>
      <c r="C348" s="2"/>
      <c r="D348" s="109"/>
      <c r="E348" s="109" t="s">
        <v>62</v>
      </c>
      <c r="F348" s="109"/>
      <c r="G348" s="109"/>
      <c r="H348" s="109"/>
      <c r="I348" s="109"/>
      <c r="J348" s="178">
        <f t="shared" si="20"/>
        <v>1500</v>
      </c>
      <c r="K348" s="178">
        <f t="shared" si="20"/>
        <v>1500</v>
      </c>
      <c r="L348" s="178">
        <f t="shared" si="20"/>
        <v>0</v>
      </c>
      <c r="M348" s="178">
        <f t="shared" si="20"/>
        <v>0</v>
      </c>
    </row>
    <row r="349" spans="1:13" ht="50.25" customHeight="1">
      <c r="A349" s="109"/>
      <c r="B349" s="140" t="s">
        <v>540</v>
      </c>
      <c r="C349" s="2"/>
      <c r="D349" s="109"/>
      <c r="E349" s="109" t="s">
        <v>541</v>
      </c>
      <c r="F349" s="109"/>
      <c r="G349" s="109"/>
      <c r="H349" s="109"/>
      <c r="I349" s="109"/>
      <c r="J349" s="178">
        <f t="shared" si="20"/>
        <v>1500</v>
      </c>
      <c r="K349" s="178">
        <f t="shared" si="20"/>
        <v>1500</v>
      </c>
      <c r="L349" s="178">
        <f t="shared" si="20"/>
        <v>0</v>
      </c>
      <c r="M349" s="178">
        <f t="shared" si="20"/>
        <v>0</v>
      </c>
    </row>
    <row r="350" spans="1:13" ht="61.5" customHeight="1">
      <c r="A350" s="109"/>
      <c r="B350" s="12" t="s">
        <v>543</v>
      </c>
      <c r="C350" s="2" t="s">
        <v>524</v>
      </c>
      <c r="D350" s="109" t="s">
        <v>8</v>
      </c>
      <c r="E350" s="109" t="s">
        <v>542</v>
      </c>
      <c r="F350" s="109" t="s">
        <v>38</v>
      </c>
      <c r="G350" s="130" t="s">
        <v>873</v>
      </c>
      <c r="H350" s="103" t="s">
        <v>44</v>
      </c>
      <c r="I350" s="103" t="s">
        <v>189</v>
      </c>
      <c r="J350" s="178">
        <v>1500</v>
      </c>
      <c r="K350" s="178">
        <v>1500</v>
      </c>
      <c r="L350" s="178">
        <v>0</v>
      </c>
      <c r="M350" s="178">
        <v>0</v>
      </c>
    </row>
    <row r="351" spans="1:60" ht="45">
      <c r="A351" s="81" t="s">
        <v>459</v>
      </c>
      <c r="B351" s="82" t="s">
        <v>138</v>
      </c>
      <c r="C351" s="81"/>
      <c r="D351" s="81"/>
      <c r="E351" s="104"/>
      <c r="F351" s="81"/>
      <c r="G351" s="105"/>
      <c r="H351" s="88"/>
      <c r="I351" s="88"/>
      <c r="J351" s="175">
        <f>J352</f>
        <v>5232.6</v>
      </c>
      <c r="K351" s="175">
        <f>K352</f>
        <v>5232.6</v>
      </c>
      <c r="L351" s="175">
        <f>L352</f>
        <v>5232.6</v>
      </c>
      <c r="M351" s="175">
        <f>M352</f>
        <v>5232.6</v>
      </c>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row>
    <row r="352" spans="1:60" ht="45">
      <c r="A352" s="2"/>
      <c r="B352" s="6" t="s">
        <v>114</v>
      </c>
      <c r="C352" s="2"/>
      <c r="D352" s="2"/>
      <c r="E352" s="10" t="s">
        <v>64</v>
      </c>
      <c r="F352" s="2"/>
      <c r="G352" s="101"/>
      <c r="H352" s="99"/>
      <c r="I352" s="99"/>
      <c r="J352" s="176">
        <f>K353</f>
        <v>5232.6</v>
      </c>
      <c r="K352" s="176">
        <f>K353</f>
        <v>5232.6</v>
      </c>
      <c r="L352" s="176">
        <f>L353</f>
        <v>5232.6</v>
      </c>
      <c r="M352" s="176">
        <f>M353</f>
        <v>5232.6</v>
      </c>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row>
    <row r="353" spans="1:60" ht="149.25" customHeight="1">
      <c r="A353" s="2"/>
      <c r="B353" s="6" t="s">
        <v>129</v>
      </c>
      <c r="C353" s="2" t="s">
        <v>450</v>
      </c>
      <c r="D353" s="2" t="s">
        <v>102</v>
      </c>
      <c r="E353" s="2" t="s">
        <v>115</v>
      </c>
      <c r="F353" s="2" t="s">
        <v>103</v>
      </c>
      <c r="G353" s="9" t="s">
        <v>627</v>
      </c>
      <c r="H353" s="5" t="s">
        <v>628</v>
      </c>
      <c r="I353" s="5" t="s">
        <v>629</v>
      </c>
      <c r="J353" s="176">
        <v>5232.6</v>
      </c>
      <c r="K353" s="176">
        <v>5232.6</v>
      </c>
      <c r="L353" s="176">
        <v>5232.6</v>
      </c>
      <c r="M353" s="176">
        <v>5232.6</v>
      </c>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row>
    <row r="354" spans="1:60" ht="114">
      <c r="A354" s="38" t="s">
        <v>139</v>
      </c>
      <c r="B354" s="106" t="s">
        <v>140</v>
      </c>
      <c r="C354" s="38"/>
      <c r="D354" s="38"/>
      <c r="E354" s="38"/>
      <c r="F354" s="38"/>
      <c r="G354" s="38"/>
      <c r="H354" s="38"/>
      <c r="I354" s="38"/>
      <c r="J354" s="174">
        <f>J356</f>
        <v>29334.5</v>
      </c>
      <c r="K354" s="174">
        <f>K356</f>
        <v>29334.5</v>
      </c>
      <c r="L354" s="174">
        <f>L356</f>
        <v>0</v>
      </c>
      <c r="M354" s="174">
        <f>M356</f>
        <v>0</v>
      </c>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row>
    <row r="355" spans="1:60" ht="18.75" customHeight="1">
      <c r="A355" s="84" t="s">
        <v>548</v>
      </c>
      <c r="B355" s="90" t="s">
        <v>549</v>
      </c>
      <c r="C355" s="81"/>
      <c r="D355" s="84"/>
      <c r="E355" s="84"/>
      <c r="F355" s="84"/>
      <c r="G355" s="84"/>
      <c r="H355" s="84"/>
      <c r="I355" s="84"/>
      <c r="J355" s="175">
        <f aca="true" t="shared" si="21" ref="J355:M357">J356</f>
        <v>29334.5</v>
      </c>
      <c r="K355" s="175">
        <f t="shared" si="21"/>
        <v>29334.5</v>
      </c>
      <c r="L355" s="175">
        <f t="shared" si="21"/>
        <v>0</v>
      </c>
      <c r="M355" s="175">
        <f t="shared" si="21"/>
        <v>0</v>
      </c>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row>
    <row r="356" spans="1:60" ht="30">
      <c r="A356" s="22"/>
      <c r="B356" s="12" t="s">
        <v>272</v>
      </c>
      <c r="C356" s="22"/>
      <c r="D356" s="22"/>
      <c r="E356" s="2" t="s">
        <v>55</v>
      </c>
      <c r="F356" s="22"/>
      <c r="G356" s="22"/>
      <c r="H356" s="22"/>
      <c r="I356" s="22"/>
      <c r="J356" s="176">
        <f t="shared" si="21"/>
        <v>29334.5</v>
      </c>
      <c r="K356" s="176">
        <f t="shared" si="21"/>
        <v>29334.5</v>
      </c>
      <c r="L356" s="176">
        <f t="shared" si="21"/>
        <v>0</v>
      </c>
      <c r="M356" s="176">
        <f t="shared" si="21"/>
        <v>0</v>
      </c>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row>
    <row r="357" spans="1:60" ht="60">
      <c r="A357" s="22"/>
      <c r="B357" s="12" t="s">
        <v>550</v>
      </c>
      <c r="C357" s="22"/>
      <c r="D357" s="22"/>
      <c r="E357" s="2" t="s">
        <v>551</v>
      </c>
      <c r="F357" s="22"/>
      <c r="G357" s="22"/>
      <c r="H357" s="22"/>
      <c r="I357" s="22"/>
      <c r="J357" s="176">
        <f t="shared" si="21"/>
        <v>29334.5</v>
      </c>
      <c r="K357" s="176">
        <f t="shared" si="21"/>
        <v>29334.5</v>
      </c>
      <c r="L357" s="176">
        <f t="shared" si="21"/>
        <v>0</v>
      </c>
      <c r="M357" s="176">
        <f t="shared" si="21"/>
        <v>0</v>
      </c>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row>
    <row r="358" spans="1:60" ht="49.5" customHeight="1">
      <c r="A358" s="22"/>
      <c r="B358" s="12" t="s">
        <v>439</v>
      </c>
      <c r="C358" s="2" t="s">
        <v>4</v>
      </c>
      <c r="D358" s="2" t="s">
        <v>8</v>
      </c>
      <c r="E358" s="2" t="s">
        <v>440</v>
      </c>
      <c r="F358" s="2" t="s">
        <v>38</v>
      </c>
      <c r="G358" s="130" t="s">
        <v>582</v>
      </c>
      <c r="H358" s="103" t="s">
        <v>44</v>
      </c>
      <c r="I358" s="103" t="s">
        <v>474</v>
      </c>
      <c r="J358" s="176">
        <f>8845.7+20488.8</f>
        <v>29334.5</v>
      </c>
      <c r="K358" s="176">
        <f>8845.7+20488.8</f>
        <v>29334.5</v>
      </c>
      <c r="L358" s="176">
        <v>0</v>
      </c>
      <c r="M358" s="176">
        <v>0</v>
      </c>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row>
    <row r="359" spans="1:60" ht="142.5">
      <c r="A359" s="38" t="s">
        <v>665</v>
      </c>
      <c r="B359" s="39" t="s">
        <v>666</v>
      </c>
      <c r="C359" s="43"/>
      <c r="D359" s="43"/>
      <c r="E359" s="43"/>
      <c r="F359" s="43"/>
      <c r="G359" s="43"/>
      <c r="H359" s="43"/>
      <c r="I359" s="43"/>
      <c r="J359" s="174">
        <f>J360+J375</f>
        <v>44412.5</v>
      </c>
      <c r="K359" s="174">
        <f>K360+K375</f>
        <v>44412.5</v>
      </c>
      <c r="L359" s="174">
        <f>L360+L375</f>
        <v>51010.49999999999</v>
      </c>
      <c r="M359" s="174">
        <f>M360+M375</f>
        <v>47313</v>
      </c>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row>
    <row r="360" spans="1:60" ht="28.5">
      <c r="A360" s="43">
        <v>3101</v>
      </c>
      <c r="B360" s="194" t="s">
        <v>664</v>
      </c>
      <c r="C360" s="43"/>
      <c r="D360" s="43"/>
      <c r="E360" s="43"/>
      <c r="F360" s="43"/>
      <c r="G360" s="43"/>
      <c r="H360" s="43"/>
      <c r="I360" s="43"/>
      <c r="J360" s="174">
        <f>J361+J367+J372</f>
        <v>1492.5</v>
      </c>
      <c r="K360" s="174">
        <f>K361+K367+K372</f>
        <v>1492.5</v>
      </c>
      <c r="L360" s="174">
        <f>L361+L367+L372</f>
        <v>1695.1000000000001</v>
      </c>
      <c r="M360" s="174">
        <f>M361+M367+M372</f>
        <v>2415.8</v>
      </c>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row>
    <row r="361" spans="1:60" ht="30">
      <c r="A361" s="81" t="s">
        <v>667</v>
      </c>
      <c r="B361" s="195" t="s">
        <v>668</v>
      </c>
      <c r="C361" s="81"/>
      <c r="D361" s="81"/>
      <c r="E361" s="81"/>
      <c r="F361" s="81"/>
      <c r="G361" s="81"/>
      <c r="H361" s="81"/>
      <c r="I361" s="81"/>
      <c r="J361" s="175">
        <f aca="true" t="shared" si="22" ref="J361:M363">J362</f>
        <v>1482.1</v>
      </c>
      <c r="K361" s="175">
        <f t="shared" si="22"/>
        <v>1482.1</v>
      </c>
      <c r="L361" s="175">
        <f t="shared" si="22"/>
        <v>1630.4</v>
      </c>
      <c r="M361" s="175">
        <f>M362</f>
        <v>1630.4</v>
      </c>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row>
    <row r="362" spans="1:60" ht="45">
      <c r="A362" s="2"/>
      <c r="B362" s="196" t="s">
        <v>114</v>
      </c>
      <c r="C362" s="2"/>
      <c r="D362" s="2"/>
      <c r="E362" s="192" t="s">
        <v>64</v>
      </c>
      <c r="F362" s="197"/>
      <c r="G362" s="198"/>
      <c r="H362" s="2"/>
      <c r="I362" s="2"/>
      <c r="J362" s="176">
        <f t="shared" si="22"/>
        <v>1482.1</v>
      </c>
      <c r="K362" s="176">
        <f t="shared" si="22"/>
        <v>1482.1</v>
      </c>
      <c r="L362" s="176">
        <f t="shared" si="22"/>
        <v>1630.4</v>
      </c>
      <c r="M362" s="176">
        <f t="shared" si="22"/>
        <v>1630.4</v>
      </c>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row>
    <row r="363" spans="1:60" ht="30">
      <c r="A363" s="2"/>
      <c r="B363" s="191" t="s">
        <v>303</v>
      </c>
      <c r="C363" s="2"/>
      <c r="D363" s="2"/>
      <c r="E363" s="192" t="s">
        <v>304</v>
      </c>
      <c r="F363" s="2"/>
      <c r="G363" s="2"/>
      <c r="H363" s="2"/>
      <c r="I363" s="2"/>
      <c r="J363" s="176">
        <f t="shared" si="22"/>
        <v>1482.1</v>
      </c>
      <c r="K363" s="176">
        <f t="shared" si="22"/>
        <v>1482.1</v>
      </c>
      <c r="L363" s="176">
        <f t="shared" si="22"/>
        <v>1630.4</v>
      </c>
      <c r="M363" s="176">
        <f t="shared" si="22"/>
        <v>1630.4</v>
      </c>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row>
    <row r="364" spans="1:60" ht="30">
      <c r="A364" s="2"/>
      <c r="B364" s="191" t="s">
        <v>671</v>
      </c>
      <c r="C364" s="2"/>
      <c r="D364" s="2"/>
      <c r="E364" s="192" t="s">
        <v>672</v>
      </c>
      <c r="F364" s="2"/>
      <c r="G364" s="2"/>
      <c r="H364" s="2"/>
      <c r="I364" s="2"/>
      <c r="J364" s="176">
        <f>J365+J366</f>
        <v>1482.1</v>
      </c>
      <c r="K364" s="176">
        <f>K365+K366</f>
        <v>1482.1</v>
      </c>
      <c r="L364" s="176">
        <f>L365+L366</f>
        <v>1630.4</v>
      </c>
      <c r="M364" s="176">
        <f>M365+M366</f>
        <v>1630.4</v>
      </c>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row>
    <row r="365" spans="1:60" ht="30">
      <c r="A365" s="190"/>
      <c r="B365" s="283" t="s">
        <v>674</v>
      </c>
      <c r="C365" s="2" t="s">
        <v>450</v>
      </c>
      <c r="D365" s="2" t="s">
        <v>9</v>
      </c>
      <c r="E365" s="2" t="s">
        <v>673</v>
      </c>
      <c r="F365" s="4">
        <v>120</v>
      </c>
      <c r="G365" s="260" t="s">
        <v>787</v>
      </c>
      <c r="H365" s="223" t="s">
        <v>676</v>
      </c>
      <c r="I365" s="223" t="s">
        <v>675</v>
      </c>
      <c r="J365" s="179">
        <v>1305.6</v>
      </c>
      <c r="K365" s="179">
        <v>1305.6</v>
      </c>
      <c r="L365" s="181">
        <v>1453.9</v>
      </c>
      <c r="M365" s="181">
        <v>1453.9</v>
      </c>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row>
    <row r="366" spans="1:60" ht="35.25" customHeight="1">
      <c r="A366" s="190"/>
      <c r="B366" s="261"/>
      <c r="C366" s="2" t="s">
        <v>450</v>
      </c>
      <c r="D366" s="2" t="s">
        <v>9</v>
      </c>
      <c r="E366" s="2" t="s">
        <v>673</v>
      </c>
      <c r="F366" s="4">
        <v>240</v>
      </c>
      <c r="G366" s="238"/>
      <c r="H366" s="266"/>
      <c r="I366" s="266"/>
      <c r="J366" s="179">
        <v>176.5</v>
      </c>
      <c r="K366" s="179">
        <v>176.5</v>
      </c>
      <c r="L366" s="181">
        <v>176.5</v>
      </c>
      <c r="M366" s="181">
        <v>176.5</v>
      </c>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row>
    <row r="367" spans="1:60" ht="30">
      <c r="A367" s="81" t="s">
        <v>669</v>
      </c>
      <c r="B367" s="195" t="s">
        <v>670</v>
      </c>
      <c r="C367" s="81"/>
      <c r="D367" s="81"/>
      <c r="E367" s="81"/>
      <c r="F367" s="81"/>
      <c r="G367" s="81"/>
      <c r="H367" s="81"/>
      <c r="I367" s="81"/>
      <c r="J367" s="175">
        <f aca="true" t="shared" si="23" ref="J367:M370">J368</f>
        <v>10.4</v>
      </c>
      <c r="K367" s="175">
        <f t="shared" si="23"/>
        <v>10.4</v>
      </c>
      <c r="L367" s="175">
        <f t="shared" si="23"/>
        <v>64.7</v>
      </c>
      <c r="M367" s="175">
        <f t="shared" si="23"/>
        <v>4.2</v>
      </c>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row>
    <row r="368" spans="1:60" ht="45">
      <c r="A368" s="2"/>
      <c r="B368" s="191" t="s">
        <v>114</v>
      </c>
      <c r="C368" s="190"/>
      <c r="D368" s="190"/>
      <c r="E368" s="192" t="s">
        <v>64</v>
      </c>
      <c r="F368" s="190"/>
      <c r="G368" s="190"/>
      <c r="H368" s="190"/>
      <c r="I368" s="190"/>
      <c r="J368" s="176">
        <f t="shared" si="23"/>
        <v>10.4</v>
      </c>
      <c r="K368" s="176">
        <f t="shared" si="23"/>
        <v>10.4</v>
      </c>
      <c r="L368" s="176">
        <f t="shared" si="23"/>
        <v>64.7</v>
      </c>
      <c r="M368" s="176">
        <f t="shared" si="23"/>
        <v>4.2</v>
      </c>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row>
    <row r="369" spans="1:60" ht="30">
      <c r="A369" s="2"/>
      <c r="B369" s="191" t="s">
        <v>303</v>
      </c>
      <c r="C369" s="190"/>
      <c r="D369" s="190"/>
      <c r="E369" s="192" t="s">
        <v>304</v>
      </c>
      <c r="F369" s="190"/>
      <c r="G369" s="190"/>
      <c r="H369" s="190"/>
      <c r="I369" s="190"/>
      <c r="J369" s="176">
        <f t="shared" si="23"/>
        <v>10.4</v>
      </c>
      <c r="K369" s="176">
        <f t="shared" si="23"/>
        <v>10.4</v>
      </c>
      <c r="L369" s="176">
        <f t="shared" si="23"/>
        <v>64.7</v>
      </c>
      <c r="M369" s="176">
        <f t="shared" si="23"/>
        <v>4.2</v>
      </c>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row>
    <row r="370" spans="1:60" ht="30">
      <c r="A370" s="2"/>
      <c r="B370" s="191" t="s">
        <v>671</v>
      </c>
      <c r="C370" s="190"/>
      <c r="D370" s="190"/>
      <c r="E370" s="192" t="s">
        <v>672</v>
      </c>
      <c r="F370" s="190"/>
      <c r="G370" s="190"/>
      <c r="H370" s="190"/>
      <c r="I370" s="190"/>
      <c r="J370" s="176">
        <f t="shared" si="23"/>
        <v>10.4</v>
      </c>
      <c r="K370" s="176">
        <f t="shared" si="23"/>
        <v>10.4</v>
      </c>
      <c r="L370" s="176">
        <f t="shared" si="23"/>
        <v>64.7</v>
      </c>
      <c r="M370" s="176">
        <f t="shared" si="23"/>
        <v>4.2</v>
      </c>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row>
    <row r="371" spans="1:60" ht="80.25" customHeight="1">
      <c r="A371" s="4"/>
      <c r="B371" s="11" t="s">
        <v>678</v>
      </c>
      <c r="C371" s="2" t="s">
        <v>450</v>
      </c>
      <c r="D371" s="2" t="s">
        <v>679</v>
      </c>
      <c r="E371" s="2" t="s">
        <v>677</v>
      </c>
      <c r="F371" s="4">
        <v>240</v>
      </c>
      <c r="G371" s="130" t="s">
        <v>680</v>
      </c>
      <c r="H371" s="109" t="s">
        <v>319</v>
      </c>
      <c r="I371" s="109" t="s">
        <v>681</v>
      </c>
      <c r="J371" s="176">
        <v>10.4</v>
      </c>
      <c r="K371" s="176">
        <v>10.4</v>
      </c>
      <c r="L371" s="176">
        <v>64.7</v>
      </c>
      <c r="M371" s="176">
        <v>4.2</v>
      </c>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row>
    <row r="372" spans="1:60" ht="90" customHeight="1">
      <c r="A372" s="86">
        <v>3117</v>
      </c>
      <c r="B372" s="85" t="s">
        <v>797</v>
      </c>
      <c r="C372" s="81"/>
      <c r="D372" s="81"/>
      <c r="E372" s="81"/>
      <c r="F372" s="86"/>
      <c r="G372" s="132"/>
      <c r="H372" s="138"/>
      <c r="I372" s="138"/>
      <c r="J372" s="175">
        <f aca="true" t="shared" si="24" ref="J372:M373">J373</f>
        <v>0</v>
      </c>
      <c r="K372" s="175">
        <f t="shared" si="24"/>
        <v>0</v>
      </c>
      <c r="L372" s="175">
        <f t="shared" si="24"/>
        <v>0</v>
      </c>
      <c r="M372" s="175">
        <f t="shared" si="24"/>
        <v>781.2</v>
      </c>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row>
    <row r="373" spans="1:60" ht="15">
      <c r="A373" s="4"/>
      <c r="B373" s="11"/>
      <c r="C373" s="2"/>
      <c r="D373" s="2"/>
      <c r="E373" s="2"/>
      <c r="F373" s="4"/>
      <c r="G373" s="130"/>
      <c r="H373" s="109"/>
      <c r="I373" s="109"/>
      <c r="J373" s="176">
        <f t="shared" si="24"/>
        <v>0</v>
      </c>
      <c r="K373" s="176">
        <f t="shared" si="24"/>
        <v>0</v>
      </c>
      <c r="L373" s="176">
        <f t="shared" si="24"/>
        <v>0</v>
      </c>
      <c r="M373" s="176">
        <f t="shared" si="24"/>
        <v>781.2</v>
      </c>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row>
    <row r="374" spans="1:60" ht="71.25" customHeight="1">
      <c r="A374" s="4"/>
      <c r="B374" s="11" t="s">
        <v>799</v>
      </c>
      <c r="C374" s="2" t="s">
        <v>452</v>
      </c>
      <c r="D374" s="2" t="s">
        <v>11</v>
      </c>
      <c r="E374" s="2" t="s">
        <v>798</v>
      </c>
      <c r="F374" s="4"/>
      <c r="G374" s="209" t="s">
        <v>801</v>
      </c>
      <c r="H374" s="109" t="s">
        <v>319</v>
      </c>
      <c r="I374" s="208" t="s">
        <v>800</v>
      </c>
      <c r="J374" s="176">
        <v>0</v>
      </c>
      <c r="K374" s="176">
        <v>0</v>
      </c>
      <c r="L374" s="176">
        <v>0</v>
      </c>
      <c r="M374" s="176">
        <v>781.2</v>
      </c>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row>
    <row r="375" spans="1:60" ht="34.5" customHeight="1">
      <c r="A375" s="38" t="s">
        <v>646</v>
      </c>
      <c r="B375" s="39" t="s">
        <v>647</v>
      </c>
      <c r="C375" s="43"/>
      <c r="D375" s="43"/>
      <c r="E375" s="43"/>
      <c r="F375" s="43"/>
      <c r="G375" s="43"/>
      <c r="H375" s="43"/>
      <c r="I375" s="43"/>
      <c r="J375" s="174">
        <f>J376+J382+J411+J426+J433+J421+J400+J391+J385+J430</f>
        <v>42920</v>
      </c>
      <c r="K375" s="174">
        <f>K376+K382+K411+K426+K433+K421+K400+K391+K385+K430</f>
        <v>42920</v>
      </c>
      <c r="L375" s="174">
        <f>L376+L382+L411+L426+L433+L421+L400+L391+L385+L430</f>
        <v>49315.399999999994</v>
      </c>
      <c r="M375" s="174">
        <f>M376+M382+M411+M426+M433+M421+M400+M391+M385+M430</f>
        <v>44897.2</v>
      </c>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row>
    <row r="376" spans="1:60" ht="73.5" customHeight="1">
      <c r="A376" s="81" t="s">
        <v>648</v>
      </c>
      <c r="B376" s="90" t="s">
        <v>649</v>
      </c>
      <c r="C376" s="81"/>
      <c r="D376" s="81"/>
      <c r="E376" s="81"/>
      <c r="F376" s="81"/>
      <c r="G376" s="81"/>
      <c r="H376" s="81"/>
      <c r="I376" s="81"/>
      <c r="J376" s="175">
        <f>J377+J380</f>
        <v>650.9</v>
      </c>
      <c r="K376" s="175">
        <f>K377+K380</f>
        <v>650.9</v>
      </c>
      <c r="L376" s="175">
        <f>L377+L380</f>
        <v>650.9</v>
      </c>
      <c r="M376" s="175">
        <f>M377+M380</f>
        <v>650.9</v>
      </c>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row>
    <row r="377" spans="1:60" ht="45">
      <c r="A377" s="2"/>
      <c r="B377" s="191" t="s">
        <v>239</v>
      </c>
      <c r="C377" s="2"/>
      <c r="D377" s="2"/>
      <c r="E377" s="192" t="s">
        <v>54</v>
      </c>
      <c r="F377" s="2"/>
      <c r="G377" s="109"/>
      <c r="H377" s="109"/>
      <c r="I377" s="109"/>
      <c r="J377" s="176">
        <f aca="true" t="shared" si="25" ref="J377:M378">J378</f>
        <v>26.8</v>
      </c>
      <c r="K377" s="176">
        <f t="shared" si="25"/>
        <v>26.8</v>
      </c>
      <c r="L377" s="176">
        <f t="shared" si="25"/>
        <v>26.8</v>
      </c>
      <c r="M377" s="176">
        <f t="shared" si="25"/>
        <v>26.8</v>
      </c>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row>
    <row r="378" spans="1:60" ht="45">
      <c r="A378" s="2"/>
      <c r="B378" s="191" t="s">
        <v>485</v>
      </c>
      <c r="C378" s="2"/>
      <c r="D378" s="2"/>
      <c r="E378" s="2" t="s">
        <v>488</v>
      </c>
      <c r="F378" s="2"/>
      <c r="G378" s="109"/>
      <c r="H378" s="109"/>
      <c r="I378" s="109"/>
      <c r="J378" s="176">
        <f t="shared" si="25"/>
        <v>26.8</v>
      </c>
      <c r="K378" s="176">
        <f t="shared" si="25"/>
        <v>26.8</v>
      </c>
      <c r="L378" s="176">
        <f t="shared" si="25"/>
        <v>26.8</v>
      </c>
      <c r="M378" s="176">
        <f t="shared" si="25"/>
        <v>26.8</v>
      </c>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row>
    <row r="379" spans="1:60" ht="125.25" customHeight="1">
      <c r="A379" s="22"/>
      <c r="B379" s="6" t="s">
        <v>650</v>
      </c>
      <c r="C379" s="2" t="s">
        <v>450</v>
      </c>
      <c r="D379" s="2" t="s">
        <v>41</v>
      </c>
      <c r="E379" s="4" t="s">
        <v>651</v>
      </c>
      <c r="F379" s="4">
        <v>240</v>
      </c>
      <c r="G379" s="130" t="s">
        <v>788</v>
      </c>
      <c r="H379" s="2" t="s">
        <v>319</v>
      </c>
      <c r="I379" s="109" t="s">
        <v>652</v>
      </c>
      <c r="J379" s="176">
        <v>26.8</v>
      </c>
      <c r="K379" s="176">
        <v>26.8</v>
      </c>
      <c r="L379" s="176">
        <v>26.8</v>
      </c>
      <c r="M379" s="176">
        <v>26.8</v>
      </c>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row>
    <row r="380" spans="1:60" ht="39" customHeight="1">
      <c r="A380" s="22"/>
      <c r="B380" s="7" t="s">
        <v>659</v>
      </c>
      <c r="C380" s="2"/>
      <c r="D380" s="2"/>
      <c r="E380" s="2" t="s">
        <v>658</v>
      </c>
      <c r="F380" s="4"/>
      <c r="G380" s="130"/>
      <c r="H380" s="2"/>
      <c r="I380" s="109"/>
      <c r="J380" s="176">
        <f>J381</f>
        <v>624.1</v>
      </c>
      <c r="K380" s="176">
        <f>K381</f>
        <v>624.1</v>
      </c>
      <c r="L380" s="176">
        <f>L381</f>
        <v>624.1</v>
      </c>
      <c r="M380" s="176">
        <f>M381</f>
        <v>624.1</v>
      </c>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row>
    <row r="381" spans="1:60" ht="213" customHeight="1">
      <c r="A381" s="22"/>
      <c r="B381" s="7" t="s">
        <v>843</v>
      </c>
      <c r="C381" s="210" t="s">
        <v>828</v>
      </c>
      <c r="D381" s="2" t="s">
        <v>41</v>
      </c>
      <c r="E381" s="2" t="s">
        <v>844</v>
      </c>
      <c r="F381" s="2" t="s">
        <v>37</v>
      </c>
      <c r="G381" s="130" t="s">
        <v>874</v>
      </c>
      <c r="H381" s="5" t="s">
        <v>845</v>
      </c>
      <c r="I381" s="212" t="s">
        <v>846</v>
      </c>
      <c r="J381" s="176">
        <v>624.1</v>
      </c>
      <c r="K381" s="176">
        <v>624.1</v>
      </c>
      <c r="L381" s="176">
        <v>624.1</v>
      </c>
      <c r="M381" s="176">
        <v>624.1</v>
      </c>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row>
    <row r="382" spans="1:60" ht="60">
      <c r="A382" s="81" t="s">
        <v>656</v>
      </c>
      <c r="B382" s="90" t="s">
        <v>657</v>
      </c>
      <c r="C382" s="81"/>
      <c r="D382" s="81"/>
      <c r="E382" s="81"/>
      <c r="F382" s="81"/>
      <c r="G382" s="81"/>
      <c r="H382" s="81"/>
      <c r="I382" s="81"/>
      <c r="J382" s="175">
        <f aca="true" t="shared" si="26" ref="J382:M383">J383</f>
        <v>81.4</v>
      </c>
      <c r="K382" s="175">
        <f t="shared" si="26"/>
        <v>81.4</v>
      </c>
      <c r="L382" s="175">
        <f t="shared" si="26"/>
        <v>81.4</v>
      </c>
      <c r="M382" s="175">
        <f t="shared" si="26"/>
        <v>81.4</v>
      </c>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row>
    <row r="383" spans="1:60" ht="45">
      <c r="A383" s="2"/>
      <c r="B383" s="7" t="s">
        <v>659</v>
      </c>
      <c r="C383" s="2"/>
      <c r="D383" s="2"/>
      <c r="E383" s="2" t="s">
        <v>658</v>
      </c>
      <c r="F383" s="10"/>
      <c r="G383" s="193"/>
      <c r="H383" s="2"/>
      <c r="I383" s="2"/>
      <c r="J383" s="176">
        <f t="shared" si="26"/>
        <v>81.4</v>
      </c>
      <c r="K383" s="176">
        <f t="shared" si="26"/>
        <v>81.4</v>
      </c>
      <c r="L383" s="176">
        <f t="shared" si="26"/>
        <v>81.4</v>
      </c>
      <c r="M383" s="176">
        <f t="shared" si="26"/>
        <v>81.4</v>
      </c>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row>
    <row r="384" spans="1:60" ht="75.75" customHeight="1">
      <c r="A384" s="2"/>
      <c r="B384" s="7" t="s">
        <v>661</v>
      </c>
      <c r="C384" s="2" t="s">
        <v>448</v>
      </c>
      <c r="D384" s="2" t="s">
        <v>343</v>
      </c>
      <c r="E384" s="2" t="s">
        <v>660</v>
      </c>
      <c r="F384" s="10" t="s">
        <v>37</v>
      </c>
      <c r="G384" s="9" t="s">
        <v>789</v>
      </c>
      <c r="H384" s="2" t="s">
        <v>662</v>
      </c>
      <c r="I384" s="2" t="s">
        <v>663</v>
      </c>
      <c r="J384" s="176">
        <v>81.4</v>
      </c>
      <c r="K384" s="176">
        <v>81.4</v>
      </c>
      <c r="L384" s="176">
        <v>81.4</v>
      </c>
      <c r="M384" s="176">
        <v>81.4</v>
      </c>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row>
    <row r="385" spans="1:13" ht="60">
      <c r="A385" s="81" t="s">
        <v>825</v>
      </c>
      <c r="B385" s="90" t="s">
        <v>826</v>
      </c>
      <c r="C385" s="81"/>
      <c r="D385" s="81"/>
      <c r="E385" s="81"/>
      <c r="F385" s="81"/>
      <c r="G385" s="81"/>
      <c r="H385" s="81"/>
      <c r="I385" s="81"/>
      <c r="J385" s="175">
        <f>J386+J389</f>
        <v>15152.3</v>
      </c>
      <c r="K385" s="175">
        <f>K386+K389</f>
        <v>15152.3</v>
      </c>
      <c r="L385" s="175">
        <f>L386+L389</f>
        <v>17808.3</v>
      </c>
      <c r="M385" s="175">
        <f>M386+M389</f>
        <v>17156.8</v>
      </c>
    </row>
    <row r="386" spans="1:13" ht="49.5" customHeight="1">
      <c r="A386" s="2"/>
      <c r="B386" s="11" t="s">
        <v>185</v>
      </c>
      <c r="C386" s="2"/>
      <c r="D386" s="2"/>
      <c r="E386" s="2" t="s">
        <v>70</v>
      </c>
      <c r="F386" s="2"/>
      <c r="G386" s="26"/>
      <c r="H386" s="60"/>
      <c r="I386" s="60"/>
      <c r="J386" s="176">
        <f>J387+J388</f>
        <v>14860.099999999999</v>
      </c>
      <c r="K386" s="176">
        <f>K387+K388</f>
        <v>14860.099999999999</v>
      </c>
      <c r="L386" s="176">
        <f>L387+L388</f>
        <v>17516.1</v>
      </c>
      <c r="M386" s="176">
        <f>M387+M388</f>
        <v>17010.7</v>
      </c>
    </row>
    <row r="387" spans="1:13" ht="49.5" customHeight="1">
      <c r="A387" s="2"/>
      <c r="B387" s="12" t="s">
        <v>827</v>
      </c>
      <c r="C387" s="210" t="s">
        <v>828</v>
      </c>
      <c r="D387" s="2" t="s">
        <v>9</v>
      </c>
      <c r="E387" s="2" t="s">
        <v>829</v>
      </c>
      <c r="F387" s="2" t="s">
        <v>38</v>
      </c>
      <c r="G387" s="325" t="s">
        <v>875</v>
      </c>
      <c r="H387" s="326" t="s">
        <v>830</v>
      </c>
      <c r="I387" s="326" t="s">
        <v>831</v>
      </c>
      <c r="J387" s="176">
        <v>644.3</v>
      </c>
      <c r="K387" s="176">
        <v>644.3</v>
      </c>
      <c r="L387" s="176">
        <v>715.6</v>
      </c>
      <c r="M387" s="176">
        <v>210.2</v>
      </c>
    </row>
    <row r="388" spans="1:13" ht="105">
      <c r="A388" s="2"/>
      <c r="B388" s="12" t="s">
        <v>832</v>
      </c>
      <c r="C388" s="210" t="s">
        <v>828</v>
      </c>
      <c r="D388" s="2" t="s">
        <v>751</v>
      </c>
      <c r="E388" s="2" t="s">
        <v>833</v>
      </c>
      <c r="F388" s="2" t="s">
        <v>113</v>
      </c>
      <c r="G388" s="325"/>
      <c r="H388" s="326"/>
      <c r="I388" s="326"/>
      <c r="J388" s="176">
        <v>14215.8</v>
      </c>
      <c r="K388" s="176">
        <v>14215.8</v>
      </c>
      <c r="L388" s="176">
        <v>16800.5</v>
      </c>
      <c r="M388" s="176">
        <v>16800.5</v>
      </c>
    </row>
    <row r="389" spans="1:13" ht="34.5" customHeight="1">
      <c r="A389" s="1"/>
      <c r="B389" s="7" t="s">
        <v>659</v>
      </c>
      <c r="C389" s="2"/>
      <c r="D389" s="1"/>
      <c r="E389" s="1" t="s">
        <v>658</v>
      </c>
      <c r="F389" s="2"/>
      <c r="G389" s="325"/>
      <c r="H389" s="326"/>
      <c r="I389" s="326"/>
      <c r="J389" s="176">
        <f>J390</f>
        <v>292.2</v>
      </c>
      <c r="K389" s="176">
        <f>K390</f>
        <v>292.2</v>
      </c>
      <c r="L389" s="176">
        <f>L390</f>
        <v>292.2</v>
      </c>
      <c r="M389" s="176">
        <f>M390</f>
        <v>146.1</v>
      </c>
    </row>
    <row r="390" spans="1:13" ht="82.5" customHeight="1">
      <c r="A390" s="1"/>
      <c r="B390" s="93" t="s">
        <v>834</v>
      </c>
      <c r="C390" s="210" t="s">
        <v>828</v>
      </c>
      <c r="D390" s="1" t="s">
        <v>9</v>
      </c>
      <c r="E390" s="1" t="s">
        <v>835</v>
      </c>
      <c r="F390" s="2" t="s">
        <v>37</v>
      </c>
      <c r="G390" s="325"/>
      <c r="H390" s="326"/>
      <c r="I390" s="326"/>
      <c r="J390" s="176">
        <v>292.2</v>
      </c>
      <c r="K390" s="176">
        <v>292.2</v>
      </c>
      <c r="L390" s="176">
        <v>292.2</v>
      </c>
      <c r="M390" s="176">
        <v>146.1</v>
      </c>
    </row>
    <row r="391" spans="1:60" ht="360">
      <c r="A391" s="81" t="s">
        <v>753</v>
      </c>
      <c r="B391" s="120" t="s">
        <v>752</v>
      </c>
      <c r="C391" s="81"/>
      <c r="D391" s="81"/>
      <c r="E391" s="81"/>
      <c r="F391" s="81"/>
      <c r="G391" s="81"/>
      <c r="H391" s="81"/>
      <c r="I391" s="81"/>
      <c r="J391" s="175">
        <f>J392+J398</f>
        <v>12780.199999999999</v>
      </c>
      <c r="K391" s="175">
        <f>K392+K398</f>
        <v>12780.199999999999</v>
      </c>
      <c r="L391" s="175">
        <f>L392+L398</f>
        <v>15830.3</v>
      </c>
      <c r="M391" s="175">
        <f>M392+M398</f>
        <v>12299.8</v>
      </c>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row>
    <row r="392" spans="1:60" ht="30">
      <c r="A392" s="2"/>
      <c r="B392" s="12" t="s">
        <v>281</v>
      </c>
      <c r="C392" s="2"/>
      <c r="D392" s="2"/>
      <c r="E392" s="2" t="s">
        <v>74</v>
      </c>
      <c r="F392" s="10"/>
      <c r="G392" s="4"/>
      <c r="H392" s="2"/>
      <c r="I392" s="2"/>
      <c r="J392" s="176">
        <f>J393</f>
        <v>11614.8</v>
      </c>
      <c r="K392" s="176">
        <f>K393</f>
        <v>11614.8</v>
      </c>
      <c r="L392" s="176">
        <f>L393</f>
        <v>12016.199999999999</v>
      </c>
      <c r="M392" s="176">
        <f>M393</f>
        <v>12299.8</v>
      </c>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row>
    <row r="393" spans="1:60" ht="90">
      <c r="A393" s="2"/>
      <c r="B393" s="12" t="s">
        <v>738</v>
      </c>
      <c r="C393" s="2"/>
      <c r="D393" s="2"/>
      <c r="E393" s="2" t="s">
        <v>739</v>
      </c>
      <c r="F393" s="10"/>
      <c r="G393" s="4"/>
      <c r="H393" s="2"/>
      <c r="I393" s="2"/>
      <c r="J393" s="176">
        <f>J394+J395+J396+J397</f>
        <v>11614.8</v>
      </c>
      <c r="K393" s="176">
        <f>K394+K395+K396+K397</f>
        <v>11614.8</v>
      </c>
      <c r="L393" s="176">
        <f>L394+L395+L396+L397</f>
        <v>12016.199999999999</v>
      </c>
      <c r="M393" s="176">
        <f>M394+M395+M396+M397</f>
        <v>12299.8</v>
      </c>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row>
    <row r="394" spans="1:60" ht="65.25" customHeight="1">
      <c r="A394" s="2"/>
      <c r="B394" s="256" t="s">
        <v>754</v>
      </c>
      <c r="C394" s="2" t="s">
        <v>452</v>
      </c>
      <c r="D394" s="2" t="s">
        <v>11</v>
      </c>
      <c r="E394" s="2" t="s">
        <v>755</v>
      </c>
      <c r="F394" s="10" t="s">
        <v>271</v>
      </c>
      <c r="G394" s="314" t="s">
        <v>756</v>
      </c>
      <c r="H394" s="320" t="s">
        <v>757</v>
      </c>
      <c r="I394" s="320" t="s">
        <v>758</v>
      </c>
      <c r="J394" s="179">
        <v>850</v>
      </c>
      <c r="K394" s="179">
        <v>850</v>
      </c>
      <c r="L394" s="179">
        <v>850</v>
      </c>
      <c r="M394" s="179">
        <v>850</v>
      </c>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row>
    <row r="395" spans="1:60" ht="76.5" customHeight="1">
      <c r="A395" s="2"/>
      <c r="B395" s="261"/>
      <c r="C395" s="2" t="s">
        <v>452</v>
      </c>
      <c r="D395" s="2" t="s">
        <v>11</v>
      </c>
      <c r="E395" s="2" t="s">
        <v>755</v>
      </c>
      <c r="F395" s="10" t="s">
        <v>42</v>
      </c>
      <c r="G395" s="315"/>
      <c r="H395" s="320"/>
      <c r="I395" s="320"/>
      <c r="J395" s="179">
        <v>1330.4</v>
      </c>
      <c r="K395" s="179">
        <v>1330.4</v>
      </c>
      <c r="L395" s="179">
        <v>1330.4</v>
      </c>
      <c r="M395" s="179">
        <v>1330.4</v>
      </c>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c r="BG395" s="8"/>
      <c r="BH395" s="8"/>
    </row>
    <row r="396" spans="1:60" ht="129" customHeight="1">
      <c r="A396" s="2"/>
      <c r="B396" s="321" t="s">
        <v>759</v>
      </c>
      <c r="C396" s="2" t="s">
        <v>452</v>
      </c>
      <c r="D396" s="2" t="s">
        <v>11</v>
      </c>
      <c r="E396" s="10" t="s">
        <v>760</v>
      </c>
      <c r="F396" s="10" t="s">
        <v>271</v>
      </c>
      <c r="G396" s="314" t="s">
        <v>435</v>
      </c>
      <c r="H396" s="254" t="s">
        <v>389</v>
      </c>
      <c r="I396" s="254" t="s">
        <v>390</v>
      </c>
      <c r="J396" s="179">
        <v>400</v>
      </c>
      <c r="K396" s="179">
        <v>400</v>
      </c>
      <c r="L396" s="181">
        <v>450</v>
      </c>
      <c r="M396" s="179">
        <v>500</v>
      </c>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c r="BG396" s="8"/>
      <c r="BH396" s="8"/>
    </row>
    <row r="397" spans="1:60" ht="118.5" customHeight="1">
      <c r="A397" s="2"/>
      <c r="B397" s="261"/>
      <c r="C397" s="2" t="s">
        <v>452</v>
      </c>
      <c r="D397" s="2" t="s">
        <v>11</v>
      </c>
      <c r="E397" s="10" t="s">
        <v>760</v>
      </c>
      <c r="F397" s="10" t="s">
        <v>42</v>
      </c>
      <c r="G397" s="266"/>
      <c r="H397" s="240"/>
      <c r="I397" s="240"/>
      <c r="J397" s="179">
        <v>9034.4</v>
      </c>
      <c r="K397" s="179">
        <v>9034.4</v>
      </c>
      <c r="L397" s="181">
        <v>9385.8</v>
      </c>
      <c r="M397" s="179">
        <v>9619.4</v>
      </c>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c r="BG397" s="8"/>
      <c r="BH397" s="8"/>
    </row>
    <row r="398" spans="1:60" ht="45">
      <c r="A398" s="2"/>
      <c r="B398" s="51" t="s">
        <v>410</v>
      </c>
      <c r="C398" s="2"/>
      <c r="D398" s="109"/>
      <c r="E398" s="201" t="s">
        <v>68</v>
      </c>
      <c r="F398" s="10"/>
      <c r="G398" s="203"/>
      <c r="H398" s="201"/>
      <c r="I398" s="201"/>
      <c r="J398" s="179">
        <f>J399</f>
        <v>1165.4</v>
      </c>
      <c r="K398" s="179">
        <f>K399</f>
        <v>1165.4</v>
      </c>
      <c r="L398" s="179">
        <f>L399</f>
        <v>3814.1</v>
      </c>
      <c r="M398" s="179">
        <f>M399</f>
        <v>0</v>
      </c>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row>
    <row r="399" spans="1:60" ht="161.25" customHeight="1">
      <c r="A399" s="2"/>
      <c r="B399" s="153" t="s">
        <v>761</v>
      </c>
      <c r="C399" s="2" t="s">
        <v>452</v>
      </c>
      <c r="D399" s="2" t="s">
        <v>11</v>
      </c>
      <c r="E399" s="10" t="s">
        <v>762</v>
      </c>
      <c r="F399" s="10" t="s">
        <v>271</v>
      </c>
      <c r="G399" s="202" t="s">
        <v>763</v>
      </c>
      <c r="H399" s="149" t="s">
        <v>319</v>
      </c>
      <c r="I399" s="2" t="s">
        <v>764</v>
      </c>
      <c r="J399" s="179">
        <v>1165.4</v>
      </c>
      <c r="K399" s="179">
        <v>1165.4</v>
      </c>
      <c r="L399" s="181">
        <v>3814.1</v>
      </c>
      <c r="M399" s="179">
        <v>0</v>
      </c>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c r="BG399" s="8"/>
      <c r="BH399" s="8"/>
    </row>
    <row r="400" spans="1:60" ht="390">
      <c r="A400" s="81" t="s">
        <v>745</v>
      </c>
      <c r="B400" s="90" t="s">
        <v>746</v>
      </c>
      <c r="C400" s="81"/>
      <c r="D400" s="81"/>
      <c r="E400" s="81"/>
      <c r="F400" s="81"/>
      <c r="G400" s="81"/>
      <c r="H400" s="81"/>
      <c r="I400" s="81"/>
      <c r="J400" s="175">
        <f aca="true" t="shared" si="27" ref="J400:M402">J401</f>
        <v>4954.7</v>
      </c>
      <c r="K400" s="175">
        <f t="shared" si="27"/>
        <v>4954.7</v>
      </c>
      <c r="L400" s="175">
        <f t="shared" si="27"/>
        <v>5644</v>
      </c>
      <c r="M400" s="175">
        <f t="shared" si="27"/>
        <v>5407.8</v>
      </c>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c r="BG400" s="8"/>
      <c r="BH400" s="8"/>
    </row>
    <row r="401" spans="1:60" ht="38.25" customHeight="1">
      <c r="A401" s="2"/>
      <c r="B401" s="12" t="s">
        <v>281</v>
      </c>
      <c r="C401" s="2"/>
      <c r="D401" s="2"/>
      <c r="E401" s="2" t="s">
        <v>74</v>
      </c>
      <c r="F401" s="2"/>
      <c r="G401" s="2"/>
      <c r="H401" s="110"/>
      <c r="I401" s="110"/>
      <c r="J401" s="176">
        <f t="shared" si="27"/>
        <v>4954.7</v>
      </c>
      <c r="K401" s="176">
        <f t="shared" si="27"/>
        <v>4954.7</v>
      </c>
      <c r="L401" s="176">
        <f t="shared" si="27"/>
        <v>5644</v>
      </c>
      <c r="M401" s="176">
        <f t="shared" si="27"/>
        <v>5407.8</v>
      </c>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row>
    <row r="402" spans="1:60" ht="42" customHeight="1">
      <c r="A402" s="2"/>
      <c r="B402" s="12" t="s">
        <v>282</v>
      </c>
      <c r="C402" s="2"/>
      <c r="D402" s="2"/>
      <c r="E402" s="2" t="s">
        <v>91</v>
      </c>
      <c r="F402" s="10"/>
      <c r="G402" s="2"/>
      <c r="H402" s="110"/>
      <c r="I402" s="110"/>
      <c r="J402" s="176">
        <f t="shared" si="27"/>
        <v>4954.7</v>
      </c>
      <c r="K402" s="176">
        <f t="shared" si="27"/>
        <v>4954.7</v>
      </c>
      <c r="L402" s="176">
        <f t="shared" si="27"/>
        <v>5644</v>
      </c>
      <c r="M402" s="176">
        <f t="shared" si="27"/>
        <v>5407.8</v>
      </c>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row>
    <row r="403" spans="1:60" ht="75.75" customHeight="1">
      <c r="A403" s="2"/>
      <c r="B403" s="12" t="s">
        <v>738</v>
      </c>
      <c r="C403" s="2"/>
      <c r="D403" s="2"/>
      <c r="E403" s="2" t="s">
        <v>739</v>
      </c>
      <c r="F403" s="10"/>
      <c r="G403" s="2"/>
      <c r="H403" s="110"/>
      <c r="I403" s="110"/>
      <c r="J403" s="176">
        <f>J404+J405+J408+J409+J410+J406+J407</f>
        <v>4954.7</v>
      </c>
      <c r="K403" s="176">
        <f>K404+K405+K408+K409+K410+K406+K407</f>
        <v>4954.7</v>
      </c>
      <c r="L403" s="176">
        <f>L404+L405+L408+L409+L410</f>
        <v>5644</v>
      </c>
      <c r="M403" s="176">
        <f>M404+M405+M408+M409+M410</f>
        <v>5407.8</v>
      </c>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row>
    <row r="404" spans="1:60" ht="45" customHeight="1">
      <c r="A404" s="2"/>
      <c r="B404" s="256" t="s">
        <v>747</v>
      </c>
      <c r="C404" s="2" t="s">
        <v>452</v>
      </c>
      <c r="D404" s="2" t="s">
        <v>12</v>
      </c>
      <c r="E404" s="2" t="s">
        <v>365</v>
      </c>
      <c r="F404" s="10" t="s">
        <v>190</v>
      </c>
      <c r="G404" s="235" t="s">
        <v>748</v>
      </c>
      <c r="H404" s="254" t="s">
        <v>749</v>
      </c>
      <c r="I404" s="254" t="s">
        <v>750</v>
      </c>
      <c r="J404" s="176">
        <v>0</v>
      </c>
      <c r="K404" s="176">
        <v>0</v>
      </c>
      <c r="L404" s="176">
        <v>102</v>
      </c>
      <c r="M404" s="176">
        <v>96</v>
      </c>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row>
    <row r="405" spans="1:60" ht="45" customHeight="1">
      <c r="A405" s="2"/>
      <c r="B405" s="319"/>
      <c r="C405" s="2" t="s">
        <v>452</v>
      </c>
      <c r="D405" s="2" t="s">
        <v>12</v>
      </c>
      <c r="E405" s="2" t="s">
        <v>365</v>
      </c>
      <c r="F405" s="10" t="s">
        <v>38</v>
      </c>
      <c r="G405" s="302"/>
      <c r="H405" s="302"/>
      <c r="I405" s="302"/>
      <c r="J405" s="176">
        <f>6.1</f>
        <v>6.1</v>
      </c>
      <c r="K405" s="176">
        <f>6.1</f>
        <v>6.1</v>
      </c>
      <c r="L405" s="176">
        <v>68.8</v>
      </c>
      <c r="M405" s="176">
        <v>68.5</v>
      </c>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row>
    <row r="406" spans="1:60" ht="45" customHeight="1">
      <c r="A406" s="2"/>
      <c r="B406" s="319"/>
      <c r="C406" s="2" t="s">
        <v>448</v>
      </c>
      <c r="D406" s="2" t="s">
        <v>12</v>
      </c>
      <c r="E406" s="2" t="s">
        <v>365</v>
      </c>
      <c r="F406" s="10" t="s">
        <v>190</v>
      </c>
      <c r="G406" s="302"/>
      <c r="H406" s="302"/>
      <c r="I406" s="302"/>
      <c r="J406" s="176">
        <v>89</v>
      </c>
      <c r="K406" s="176">
        <v>89</v>
      </c>
      <c r="L406" s="176">
        <v>0</v>
      </c>
      <c r="M406" s="176">
        <v>0</v>
      </c>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row>
    <row r="407" spans="1:60" ht="45" customHeight="1">
      <c r="A407" s="2"/>
      <c r="B407" s="319"/>
      <c r="C407" s="2" t="s">
        <v>448</v>
      </c>
      <c r="D407" s="2" t="s">
        <v>12</v>
      </c>
      <c r="E407" s="2" t="s">
        <v>365</v>
      </c>
      <c r="F407" s="10" t="s">
        <v>38</v>
      </c>
      <c r="G407" s="302"/>
      <c r="H407" s="302"/>
      <c r="I407" s="302"/>
      <c r="J407" s="176">
        <v>55</v>
      </c>
      <c r="K407" s="176">
        <v>55</v>
      </c>
      <c r="L407" s="176">
        <v>0</v>
      </c>
      <c r="M407" s="176">
        <v>0</v>
      </c>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8"/>
      <c r="BD407" s="8"/>
      <c r="BE407" s="8"/>
      <c r="BF407" s="8"/>
      <c r="BG407" s="8"/>
      <c r="BH407" s="8"/>
    </row>
    <row r="408" spans="1:60" ht="45" customHeight="1">
      <c r="A408" s="2"/>
      <c r="B408" s="319"/>
      <c r="C408" s="2" t="s">
        <v>452</v>
      </c>
      <c r="D408" s="2" t="s">
        <v>751</v>
      </c>
      <c r="E408" s="2" t="s">
        <v>365</v>
      </c>
      <c r="F408" s="10" t="s">
        <v>103</v>
      </c>
      <c r="G408" s="302"/>
      <c r="H408" s="302"/>
      <c r="I408" s="302"/>
      <c r="J408" s="176">
        <v>50</v>
      </c>
      <c r="K408" s="176">
        <v>50</v>
      </c>
      <c r="L408" s="176">
        <v>50</v>
      </c>
      <c r="M408" s="176">
        <v>50</v>
      </c>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8"/>
      <c r="BD408" s="8"/>
      <c r="BE408" s="8"/>
      <c r="BF408" s="8"/>
      <c r="BG408" s="8"/>
      <c r="BH408" s="8"/>
    </row>
    <row r="409" spans="1:60" ht="45" customHeight="1">
      <c r="A409" s="2"/>
      <c r="B409" s="319"/>
      <c r="C409" s="2" t="s">
        <v>452</v>
      </c>
      <c r="D409" s="2" t="s">
        <v>751</v>
      </c>
      <c r="E409" s="2" t="s">
        <v>365</v>
      </c>
      <c r="F409" s="10" t="s">
        <v>42</v>
      </c>
      <c r="G409" s="302"/>
      <c r="H409" s="302"/>
      <c r="I409" s="302"/>
      <c r="J409" s="176">
        <v>3140</v>
      </c>
      <c r="K409" s="176">
        <v>3140</v>
      </c>
      <c r="L409" s="176">
        <v>3670</v>
      </c>
      <c r="M409" s="176">
        <v>3460</v>
      </c>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8"/>
      <c r="BD409" s="8"/>
      <c r="BE409" s="8"/>
      <c r="BF409" s="8"/>
      <c r="BG409" s="8"/>
      <c r="BH409" s="8"/>
    </row>
    <row r="410" spans="1:60" ht="45" customHeight="1">
      <c r="A410" s="2"/>
      <c r="B410" s="261"/>
      <c r="C410" s="2" t="s">
        <v>452</v>
      </c>
      <c r="D410" s="2" t="s">
        <v>751</v>
      </c>
      <c r="E410" s="2" t="s">
        <v>365</v>
      </c>
      <c r="F410" s="10" t="s">
        <v>284</v>
      </c>
      <c r="G410" s="266"/>
      <c r="H410" s="266"/>
      <c r="I410" s="266"/>
      <c r="J410" s="176">
        <v>1614.6</v>
      </c>
      <c r="K410" s="176">
        <v>1614.6</v>
      </c>
      <c r="L410" s="176">
        <v>1753.2</v>
      </c>
      <c r="M410" s="176">
        <v>1733.3</v>
      </c>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c r="BB410" s="8"/>
      <c r="BC410" s="8"/>
      <c r="BD410" s="8"/>
      <c r="BE410" s="8"/>
      <c r="BF410" s="8"/>
      <c r="BG410" s="8"/>
      <c r="BH410" s="8"/>
    </row>
    <row r="411" spans="1:60" ht="150">
      <c r="A411" s="81" t="s">
        <v>682</v>
      </c>
      <c r="B411" s="90" t="s">
        <v>683</v>
      </c>
      <c r="C411" s="81"/>
      <c r="D411" s="81"/>
      <c r="E411" s="81"/>
      <c r="F411" s="81"/>
      <c r="G411" s="81"/>
      <c r="H411" s="81"/>
      <c r="I411" s="81"/>
      <c r="J411" s="175">
        <f>J412+J417</f>
        <v>2026.7</v>
      </c>
      <c r="K411" s="175">
        <f>K412+K417</f>
        <v>2026.7</v>
      </c>
      <c r="L411" s="175">
        <f>L412+L417</f>
        <v>2026.7</v>
      </c>
      <c r="M411" s="175">
        <f>M412+M417</f>
        <v>2026.7</v>
      </c>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8"/>
      <c r="BD411" s="8"/>
      <c r="BE411" s="8"/>
      <c r="BF411" s="8"/>
      <c r="BG411" s="8"/>
      <c r="BH411" s="8"/>
    </row>
    <row r="412" spans="1:60" ht="45">
      <c r="A412" s="2"/>
      <c r="B412" s="199" t="s">
        <v>114</v>
      </c>
      <c r="C412" s="2"/>
      <c r="D412" s="2"/>
      <c r="E412" s="192" t="s">
        <v>64</v>
      </c>
      <c r="F412" s="10"/>
      <c r="G412" s="4"/>
      <c r="H412" s="2"/>
      <c r="I412" s="2"/>
      <c r="J412" s="176">
        <f aca="true" t="shared" si="28" ref="J412:M413">J413</f>
        <v>1951.3</v>
      </c>
      <c r="K412" s="176">
        <f t="shared" si="28"/>
        <v>1951.3</v>
      </c>
      <c r="L412" s="176">
        <f t="shared" si="28"/>
        <v>1951.3</v>
      </c>
      <c r="M412" s="176">
        <f t="shared" si="28"/>
        <v>1951.3</v>
      </c>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8"/>
      <c r="BD412" s="8"/>
      <c r="BE412" s="8"/>
      <c r="BF412" s="8"/>
      <c r="BG412" s="8"/>
      <c r="BH412" s="8"/>
    </row>
    <row r="413" spans="1:60" ht="30">
      <c r="A413" s="2"/>
      <c r="B413" s="191" t="s">
        <v>303</v>
      </c>
      <c r="C413" s="2"/>
      <c r="D413" s="2"/>
      <c r="E413" s="192" t="s">
        <v>304</v>
      </c>
      <c r="F413" s="10"/>
      <c r="G413" s="4"/>
      <c r="H413" s="2"/>
      <c r="I413" s="2"/>
      <c r="J413" s="176">
        <f t="shared" si="28"/>
        <v>1951.3</v>
      </c>
      <c r="K413" s="176">
        <f t="shared" si="28"/>
        <v>1951.3</v>
      </c>
      <c r="L413" s="176">
        <f t="shared" si="28"/>
        <v>1951.3</v>
      </c>
      <c r="M413" s="176">
        <f t="shared" si="28"/>
        <v>1951.3</v>
      </c>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8"/>
      <c r="BD413" s="8"/>
      <c r="BE413" s="8"/>
      <c r="BF413" s="8"/>
      <c r="BG413" s="8"/>
      <c r="BH413" s="8"/>
    </row>
    <row r="414" spans="1:60" ht="30">
      <c r="A414" s="2"/>
      <c r="B414" s="191" t="s">
        <v>671</v>
      </c>
      <c r="C414" s="2"/>
      <c r="D414" s="2"/>
      <c r="E414" s="192" t="s">
        <v>672</v>
      </c>
      <c r="F414" s="10"/>
      <c r="G414" s="4"/>
      <c r="H414" s="2"/>
      <c r="I414" s="2"/>
      <c r="J414" s="176">
        <f>J415+J416</f>
        <v>1951.3</v>
      </c>
      <c r="K414" s="176">
        <f>K415+K416</f>
        <v>1951.3</v>
      </c>
      <c r="L414" s="176">
        <f>L415+L416</f>
        <v>1951.3</v>
      </c>
      <c r="M414" s="176">
        <f>M415+M416</f>
        <v>1951.3</v>
      </c>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row>
    <row r="415" spans="1:60" ht="38.25" customHeight="1">
      <c r="A415" s="2"/>
      <c r="B415" s="256" t="s">
        <v>685</v>
      </c>
      <c r="C415" s="2" t="s">
        <v>450</v>
      </c>
      <c r="D415" s="2" t="s">
        <v>340</v>
      </c>
      <c r="E415" s="192" t="s">
        <v>684</v>
      </c>
      <c r="F415" s="10" t="s">
        <v>37</v>
      </c>
      <c r="G415" s="260" t="s">
        <v>790</v>
      </c>
      <c r="H415" s="227" t="s">
        <v>342</v>
      </c>
      <c r="I415" s="227" t="s">
        <v>686</v>
      </c>
      <c r="J415" s="179">
        <v>1747.8</v>
      </c>
      <c r="K415" s="179">
        <v>1747.8</v>
      </c>
      <c r="L415" s="179">
        <v>1747.8</v>
      </c>
      <c r="M415" s="179">
        <v>1747.8</v>
      </c>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c r="AN415" s="8"/>
      <c r="AO415" s="8"/>
      <c r="AP415" s="8"/>
      <c r="AQ415" s="8"/>
      <c r="AR415" s="8"/>
      <c r="AS415" s="8"/>
      <c r="AT415" s="8"/>
      <c r="AU415" s="8"/>
      <c r="AV415" s="8"/>
      <c r="AW415" s="8"/>
      <c r="AX415" s="8"/>
      <c r="AY415" s="8"/>
      <c r="AZ415" s="8"/>
      <c r="BA415" s="8"/>
      <c r="BB415" s="8"/>
      <c r="BC415" s="8"/>
      <c r="BD415" s="8"/>
      <c r="BE415" s="8"/>
      <c r="BF415" s="8"/>
      <c r="BG415" s="8"/>
      <c r="BH415" s="8"/>
    </row>
    <row r="416" spans="1:60" ht="38.25" customHeight="1">
      <c r="A416" s="2"/>
      <c r="B416" s="261"/>
      <c r="C416" s="2" t="s">
        <v>450</v>
      </c>
      <c r="D416" s="2" t="s">
        <v>340</v>
      </c>
      <c r="E416" s="192" t="s">
        <v>684</v>
      </c>
      <c r="F416" s="10" t="s">
        <v>38</v>
      </c>
      <c r="G416" s="238"/>
      <c r="H416" s="266"/>
      <c r="I416" s="266"/>
      <c r="J416" s="179">
        <v>203.5</v>
      </c>
      <c r="K416" s="179">
        <v>203.5</v>
      </c>
      <c r="L416" s="179">
        <v>203.5</v>
      </c>
      <c r="M416" s="179">
        <v>203.5</v>
      </c>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c r="AN416" s="8"/>
      <c r="AO416" s="8"/>
      <c r="AP416" s="8"/>
      <c r="AQ416" s="8"/>
      <c r="AR416" s="8"/>
      <c r="AS416" s="8"/>
      <c r="AT416" s="8"/>
      <c r="AU416" s="8"/>
      <c r="AV416" s="8"/>
      <c r="AW416" s="8"/>
      <c r="AX416" s="8"/>
      <c r="AY416" s="8"/>
      <c r="AZ416" s="8"/>
      <c r="BA416" s="8"/>
      <c r="BB416" s="8"/>
      <c r="BC416" s="8"/>
      <c r="BD416" s="8"/>
      <c r="BE416" s="8"/>
      <c r="BF416" s="8"/>
      <c r="BG416" s="8"/>
      <c r="BH416" s="8"/>
    </row>
    <row r="417" spans="1:60" ht="45">
      <c r="A417" s="2"/>
      <c r="B417" s="191" t="s">
        <v>239</v>
      </c>
      <c r="C417" s="2"/>
      <c r="D417" s="2"/>
      <c r="E417" s="192" t="s">
        <v>54</v>
      </c>
      <c r="F417" s="10"/>
      <c r="G417" s="4"/>
      <c r="H417" s="2"/>
      <c r="I417" s="2"/>
      <c r="J417" s="176">
        <f>J418</f>
        <v>75.4</v>
      </c>
      <c r="K417" s="176">
        <f>K418</f>
        <v>75.4</v>
      </c>
      <c r="L417" s="176">
        <f>L418</f>
        <v>75.4</v>
      </c>
      <c r="M417" s="176">
        <f>M418</f>
        <v>75.4</v>
      </c>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c r="AN417" s="8"/>
      <c r="AO417" s="8"/>
      <c r="AP417" s="8"/>
      <c r="AQ417" s="8"/>
      <c r="AR417" s="8"/>
      <c r="AS417" s="8"/>
      <c r="AT417" s="8"/>
      <c r="AU417" s="8"/>
      <c r="AV417" s="8"/>
      <c r="AW417" s="8"/>
      <c r="AX417" s="8"/>
      <c r="AY417" s="8"/>
      <c r="AZ417" s="8"/>
      <c r="BA417" s="8"/>
      <c r="BB417" s="8"/>
      <c r="BC417" s="8"/>
      <c r="BD417" s="8"/>
      <c r="BE417" s="8"/>
      <c r="BF417" s="8"/>
      <c r="BG417" s="8"/>
      <c r="BH417" s="8"/>
    </row>
    <row r="418" spans="1:60" ht="45">
      <c r="A418" s="2"/>
      <c r="B418" s="191" t="s">
        <v>687</v>
      </c>
      <c r="C418" s="2"/>
      <c r="D418" s="2"/>
      <c r="E418" s="2" t="s">
        <v>488</v>
      </c>
      <c r="F418" s="197"/>
      <c r="G418" s="198"/>
      <c r="H418" s="2"/>
      <c r="I418" s="2"/>
      <c r="J418" s="176">
        <f>J419+J420</f>
        <v>75.4</v>
      </c>
      <c r="K418" s="176">
        <f>K419+K420</f>
        <v>75.4</v>
      </c>
      <c r="L418" s="176">
        <f>L419+L420</f>
        <v>75.4</v>
      </c>
      <c r="M418" s="176">
        <f>M419+M420</f>
        <v>75.4</v>
      </c>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8"/>
      <c r="BD418" s="8"/>
      <c r="BE418" s="8"/>
      <c r="BF418" s="8"/>
      <c r="BG418" s="8"/>
      <c r="BH418" s="8"/>
    </row>
    <row r="419" spans="1:60" ht="61.5" customHeight="1">
      <c r="A419" s="2"/>
      <c r="B419" s="191" t="s">
        <v>689</v>
      </c>
      <c r="C419" s="2" t="s">
        <v>450</v>
      </c>
      <c r="D419" s="2" t="s">
        <v>104</v>
      </c>
      <c r="E419" s="2" t="s">
        <v>688</v>
      </c>
      <c r="F419" s="2" t="s">
        <v>38</v>
      </c>
      <c r="G419" s="3" t="s">
        <v>791</v>
      </c>
      <c r="H419" s="2" t="s">
        <v>105</v>
      </c>
      <c r="I419" s="2" t="s">
        <v>692</v>
      </c>
      <c r="J419" s="176">
        <v>17.1</v>
      </c>
      <c r="K419" s="176">
        <v>17.1</v>
      </c>
      <c r="L419" s="176">
        <v>17.1</v>
      </c>
      <c r="M419" s="176">
        <v>17.1</v>
      </c>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8"/>
      <c r="BD419" s="8"/>
      <c r="BE419" s="8"/>
      <c r="BF419" s="8"/>
      <c r="BG419" s="8"/>
      <c r="BH419" s="8"/>
    </row>
    <row r="420" spans="1:60" ht="135.75" customHeight="1">
      <c r="A420" s="2"/>
      <c r="B420" s="191" t="s">
        <v>690</v>
      </c>
      <c r="C420" s="2" t="s">
        <v>450</v>
      </c>
      <c r="D420" s="2" t="s">
        <v>104</v>
      </c>
      <c r="E420" s="2" t="s">
        <v>691</v>
      </c>
      <c r="F420" s="2" t="s">
        <v>37</v>
      </c>
      <c r="G420" s="9" t="s">
        <v>792</v>
      </c>
      <c r="H420" s="5" t="s">
        <v>693</v>
      </c>
      <c r="I420" s="5" t="s">
        <v>694</v>
      </c>
      <c r="J420" s="176">
        <v>58.3</v>
      </c>
      <c r="K420" s="176">
        <v>58.3</v>
      </c>
      <c r="L420" s="176">
        <v>58.3</v>
      </c>
      <c r="M420" s="176">
        <v>58.3</v>
      </c>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c r="AN420" s="8"/>
      <c r="AO420" s="8"/>
      <c r="AP420" s="8"/>
      <c r="AQ420" s="8"/>
      <c r="AR420" s="8"/>
      <c r="AS420" s="8"/>
      <c r="AT420" s="8"/>
      <c r="AU420" s="8"/>
      <c r="AV420" s="8"/>
      <c r="AW420" s="8"/>
      <c r="AX420" s="8"/>
      <c r="AY420" s="8"/>
      <c r="AZ420" s="8"/>
      <c r="BA420" s="8"/>
      <c r="BB420" s="8"/>
      <c r="BC420" s="8"/>
      <c r="BD420" s="8"/>
      <c r="BE420" s="8"/>
      <c r="BF420" s="8"/>
      <c r="BG420" s="8"/>
      <c r="BH420" s="8"/>
    </row>
    <row r="421" spans="1:60" ht="195">
      <c r="A421" s="81" t="s">
        <v>737</v>
      </c>
      <c r="B421" s="90" t="s">
        <v>736</v>
      </c>
      <c r="C421" s="81"/>
      <c r="D421" s="81"/>
      <c r="E421" s="81"/>
      <c r="F421" s="81"/>
      <c r="G421" s="81"/>
      <c r="H421" s="81"/>
      <c r="I421" s="81"/>
      <c r="J421" s="175">
        <f aca="true" t="shared" si="29" ref="J421:M424">J422</f>
        <v>6267.6</v>
      </c>
      <c r="K421" s="175">
        <f t="shared" si="29"/>
        <v>6267.6</v>
      </c>
      <c r="L421" s="175">
        <f t="shared" si="29"/>
        <v>6267.6</v>
      </c>
      <c r="M421" s="175">
        <f t="shared" si="29"/>
        <v>6267.6</v>
      </c>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c r="AN421" s="8"/>
      <c r="AO421" s="8"/>
      <c r="AP421" s="8"/>
      <c r="AQ421" s="8"/>
      <c r="AR421" s="8"/>
      <c r="AS421" s="8"/>
      <c r="AT421" s="8"/>
      <c r="AU421" s="8"/>
      <c r="AV421" s="8"/>
      <c r="AW421" s="8"/>
      <c r="AX421" s="8"/>
      <c r="AY421" s="8"/>
      <c r="AZ421" s="8"/>
      <c r="BA421" s="8"/>
      <c r="BB421" s="8"/>
      <c r="BC421" s="8"/>
      <c r="BD421" s="8"/>
      <c r="BE421" s="8"/>
      <c r="BF421" s="8"/>
      <c r="BG421" s="8"/>
      <c r="BH421" s="8"/>
    </row>
    <row r="422" spans="1:60" ht="30">
      <c r="A422" s="2"/>
      <c r="B422" s="12" t="s">
        <v>281</v>
      </c>
      <c r="C422" s="110"/>
      <c r="D422" s="110"/>
      <c r="E422" s="110" t="s">
        <v>74</v>
      </c>
      <c r="F422" s="2"/>
      <c r="G422" s="2"/>
      <c r="H422" s="2"/>
      <c r="I422" s="2"/>
      <c r="J422" s="176">
        <f t="shared" si="29"/>
        <v>6267.6</v>
      </c>
      <c r="K422" s="176">
        <f t="shared" si="29"/>
        <v>6267.6</v>
      </c>
      <c r="L422" s="176">
        <f t="shared" si="29"/>
        <v>6267.6</v>
      </c>
      <c r="M422" s="176">
        <f t="shared" si="29"/>
        <v>6267.6</v>
      </c>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row>
    <row r="423" spans="1:60" ht="30">
      <c r="A423" s="2"/>
      <c r="B423" s="12" t="s">
        <v>282</v>
      </c>
      <c r="C423" s="2"/>
      <c r="D423" s="2"/>
      <c r="E423" s="2" t="s">
        <v>91</v>
      </c>
      <c r="F423" s="2"/>
      <c r="G423" s="2"/>
      <c r="H423" s="2"/>
      <c r="I423" s="2"/>
      <c r="J423" s="176">
        <f t="shared" si="29"/>
        <v>6267.6</v>
      </c>
      <c r="K423" s="176">
        <f t="shared" si="29"/>
        <v>6267.6</v>
      </c>
      <c r="L423" s="176">
        <f t="shared" si="29"/>
        <v>6267.6</v>
      </c>
      <c r="M423" s="176">
        <f t="shared" si="29"/>
        <v>6267.6</v>
      </c>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AX423" s="8"/>
      <c r="AY423" s="8"/>
      <c r="AZ423" s="8"/>
      <c r="BA423" s="8"/>
      <c r="BB423" s="8"/>
      <c r="BC423" s="8"/>
      <c r="BD423" s="8"/>
      <c r="BE423" s="8"/>
      <c r="BF423" s="8"/>
      <c r="BG423" s="8"/>
      <c r="BH423" s="8"/>
    </row>
    <row r="424" spans="1:60" ht="80.25" customHeight="1">
      <c r="A424" s="2"/>
      <c r="B424" s="12" t="s">
        <v>738</v>
      </c>
      <c r="C424" s="2"/>
      <c r="D424" s="2"/>
      <c r="E424" s="10" t="s">
        <v>739</v>
      </c>
      <c r="F424" s="2"/>
      <c r="G424" s="4"/>
      <c r="H424" s="5"/>
      <c r="I424" s="5"/>
      <c r="J424" s="176">
        <f t="shared" si="29"/>
        <v>6267.6</v>
      </c>
      <c r="K424" s="176">
        <f t="shared" si="29"/>
        <v>6267.6</v>
      </c>
      <c r="L424" s="176">
        <f t="shared" si="29"/>
        <v>6267.6</v>
      </c>
      <c r="M424" s="176">
        <f t="shared" si="29"/>
        <v>6267.6</v>
      </c>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
      <c r="BE424" s="8"/>
      <c r="BF424" s="8"/>
      <c r="BG424" s="8"/>
      <c r="BH424" s="8"/>
    </row>
    <row r="425" spans="1:60" ht="90">
      <c r="A425" s="2"/>
      <c r="B425" s="12" t="s">
        <v>741</v>
      </c>
      <c r="C425" s="110" t="s">
        <v>452</v>
      </c>
      <c r="D425" s="2" t="s">
        <v>43</v>
      </c>
      <c r="E425" s="10" t="s">
        <v>740</v>
      </c>
      <c r="F425" s="2" t="s">
        <v>42</v>
      </c>
      <c r="G425" s="28" t="s">
        <v>742</v>
      </c>
      <c r="H425" s="110" t="s">
        <v>743</v>
      </c>
      <c r="I425" s="110" t="s">
        <v>744</v>
      </c>
      <c r="J425" s="176">
        <v>6267.6</v>
      </c>
      <c r="K425" s="176">
        <v>6267.6</v>
      </c>
      <c r="L425" s="176">
        <v>6267.6</v>
      </c>
      <c r="M425" s="176">
        <v>6267.6</v>
      </c>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8"/>
      <c r="BD425" s="8"/>
      <c r="BE425" s="8"/>
      <c r="BF425" s="8"/>
      <c r="BG425" s="8"/>
      <c r="BH425" s="8"/>
    </row>
    <row r="426" spans="1:60" ht="210">
      <c r="A426" s="81" t="s">
        <v>695</v>
      </c>
      <c r="B426" s="90" t="s">
        <v>696</v>
      </c>
      <c r="C426" s="81"/>
      <c r="D426" s="81"/>
      <c r="E426" s="81"/>
      <c r="F426" s="81"/>
      <c r="G426" s="81"/>
      <c r="H426" s="81"/>
      <c r="I426" s="81"/>
      <c r="J426" s="175">
        <f aca="true" t="shared" si="30" ref="J426:M428">J427</f>
        <v>647.8</v>
      </c>
      <c r="K426" s="175">
        <f t="shared" si="30"/>
        <v>647.8</v>
      </c>
      <c r="L426" s="175">
        <f t="shared" si="30"/>
        <v>647.8</v>
      </c>
      <c r="M426" s="175">
        <f t="shared" si="30"/>
        <v>647.8</v>
      </c>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row>
    <row r="427" spans="1:60" ht="45">
      <c r="A427" s="2"/>
      <c r="B427" s="191" t="s">
        <v>239</v>
      </c>
      <c r="C427" s="2"/>
      <c r="D427" s="2"/>
      <c r="E427" s="192" t="s">
        <v>54</v>
      </c>
      <c r="F427" s="2"/>
      <c r="G427" s="4"/>
      <c r="H427" s="5"/>
      <c r="I427" s="5"/>
      <c r="J427" s="176">
        <f t="shared" si="30"/>
        <v>647.8</v>
      </c>
      <c r="K427" s="176">
        <f t="shared" si="30"/>
        <v>647.8</v>
      </c>
      <c r="L427" s="176">
        <f t="shared" si="30"/>
        <v>647.8</v>
      </c>
      <c r="M427" s="176">
        <f t="shared" si="30"/>
        <v>647.8</v>
      </c>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c r="BB427" s="8"/>
      <c r="BC427" s="8"/>
      <c r="BD427" s="8"/>
      <c r="BE427" s="8"/>
      <c r="BF427" s="8"/>
      <c r="BG427" s="8"/>
      <c r="BH427" s="8"/>
    </row>
    <row r="428" spans="1:60" ht="45">
      <c r="A428" s="2"/>
      <c r="B428" s="191" t="s">
        <v>485</v>
      </c>
      <c r="C428" s="2"/>
      <c r="D428" s="2"/>
      <c r="E428" s="2" t="s">
        <v>488</v>
      </c>
      <c r="F428" s="2"/>
      <c r="G428" s="4"/>
      <c r="H428" s="5"/>
      <c r="I428" s="5"/>
      <c r="J428" s="176">
        <f t="shared" si="30"/>
        <v>647.8</v>
      </c>
      <c r="K428" s="176">
        <f t="shared" si="30"/>
        <v>647.8</v>
      </c>
      <c r="L428" s="176">
        <f t="shared" si="30"/>
        <v>647.8</v>
      </c>
      <c r="M428" s="176">
        <f t="shared" si="30"/>
        <v>647.8</v>
      </c>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8"/>
      <c r="BD428" s="8"/>
      <c r="BE428" s="8"/>
      <c r="BF428" s="8"/>
      <c r="BG428" s="8"/>
      <c r="BH428" s="8"/>
    </row>
    <row r="429" spans="1:60" ht="124.5" customHeight="1">
      <c r="A429" s="2"/>
      <c r="B429" s="191" t="s">
        <v>697</v>
      </c>
      <c r="C429" s="2" t="s">
        <v>450</v>
      </c>
      <c r="D429" s="2" t="s">
        <v>41</v>
      </c>
      <c r="E429" s="192" t="s">
        <v>698</v>
      </c>
      <c r="F429" s="2" t="s">
        <v>38</v>
      </c>
      <c r="G429" s="135" t="s">
        <v>699</v>
      </c>
      <c r="H429" s="2" t="s">
        <v>319</v>
      </c>
      <c r="I429" s="109" t="s">
        <v>652</v>
      </c>
      <c r="J429" s="176">
        <v>647.8</v>
      </c>
      <c r="K429" s="176">
        <v>647.8</v>
      </c>
      <c r="L429" s="176">
        <v>647.8</v>
      </c>
      <c r="M429" s="176">
        <v>647.8</v>
      </c>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8"/>
      <c r="BD429" s="8"/>
      <c r="BE429" s="8"/>
      <c r="BF429" s="8"/>
      <c r="BG429" s="8"/>
      <c r="BH429" s="8"/>
    </row>
    <row r="430" spans="1:60" ht="45">
      <c r="A430" s="81" t="s">
        <v>836</v>
      </c>
      <c r="B430" s="90" t="s">
        <v>837</v>
      </c>
      <c r="C430" s="81"/>
      <c r="D430" s="81"/>
      <c r="E430" s="81"/>
      <c r="F430" s="81"/>
      <c r="G430" s="81"/>
      <c r="H430" s="81"/>
      <c r="I430" s="81"/>
      <c r="J430" s="175">
        <f aca="true" t="shared" si="31" ref="J430:M431">J431</f>
        <v>13.7</v>
      </c>
      <c r="K430" s="175">
        <f t="shared" si="31"/>
        <v>13.7</v>
      </c>
      <c r="L430" s="175">
        <f t="shared" si="31"/>
        <v>13.7</v>
      </c>
      <c r="M430" s="175">
        <f t="shared" si="31"/>
        <v>13.7</v>
      </c>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row>
    <row r="431" spans="1:60" ht="48" customHeight="1">
      <c r="A431" s="2"/>
      <c r="B431" s="12" t="s">
        <v>838</v>
      </c>
      <c r="C431" s="28"/>
      <c r="D431" s="2"/>
      <c r="E431" s="2" t="s">
        <v>658</v>
      </c>
      <c r="F431" s="2"/>
      <c r="G431" s="130"/>
      <c r="H431" s="5"/>
      <c r="I431" s="212"/>
      <c r="J431" s="176">
        <f t="shared" si="31"/>
        <v>13.7</v>
      </c>
      <c r="K431" s="176">
        <f t="shared" si="31"/>
        <v>13.7</v>
      </c>
      <c r="L431" s="176">
        <f t="shared" si="31"/>
        <v>13.7</v>
      </c>
      <c r="M431" s="176">
        <f t="shared" si="31"/>
        <v>13.7</v>
      </c>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8"/>
      <c r="BD431" s="8"/>
      <c r="BE431" s="8"/>
      <c r="BF431" s="8"/>
      <c r="BG431" s="8"/>
      <c r="BH431" s="8"/>
    </row>
    <row r="432" spans="1:60" ht="210" customHeight="1">
      <c r="A432" s="2"/>
      <c r="B432" s="12" t="s">
        <v>839</v>
      </c>
      <c r="C432" s="210" t="s">
        <v>828</v>
      </c>
      <c r="D432" s="2" t="s">
        <v>9</v>
      </c>
      <c r="E432" s="2" t="s">
        <v>840</v>
      </c>
      <c r="F432" s="2" t="s">
        <v>38</v>
      </c>
      <c r="G432" s="130" t="s">
        <v>876</v>
      </c>
      <c r="H432" s="4" t="s">
        <v>841</v>
      </c>
      <c r="I432" s="103" t="s">
        <v>842</v>
      </c>
      <c r="J432" s="176">
        <v>13.7</v>
      </c>
      <c r="K432" s="176">
        <v>13.7</v>
      </c>
      <c r="L432" s="176">
        <v>13.7</v>
      </c>
      <c r="M432" s="176">
        <v>13.7</v>
      </c>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8"/>
      <c r="BD432" s="8"/>
      <c r="BE432" s="8"/>
      <c r="BF432" s="8"/>
      <c r="BG432" s="8"/>
      <c r="BH432" s="8"/>
    </row>
    <row r="433" spans="1:60" ht="105">
      <c r="A433" s="81" t="s">
        <v>700</v>
      </c>
      <c r="B433" s="90" t="s">
        <v>701</v>
      </c>
      <c r="C433" s="81"/>
      <c r="D433" s="81"/>
      <c r="E433" s="81"/>
      <c r="F433" s="81"/>
      <c r="G433" s="81"/>
      <c r="H433" s="81"/>
      <c r="I433" s="81"/>
      <c r="J433" s="175">
        <f aca="true" t="shared" si="32" ref="J433:M435">J434</f>
        <v>344.7</v>
      </c>
      <c r="K433" s="175">
        <f t="shared" si="32"/>
        <v>344.7</v>
      </c>
      <c r="L433" s="175">
        <f t="shared" si="32"/>
        <v>344.7</v>
      </c>
      <c r="M433" s="175">
        <f t="shared" si="32"/>
        <v>344.7</v>
      </c>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8"/>
      <c r="BD433" s="8"/>
      <c r="BE433" s="8"/>
      <c r="BF433" s="8"/>
      <c r="BG433" s="8"/>
      <c r="BH433" s="8"/>
    </row>
    <row r="434" spans="1:60" ht="45">
      <c r="A434" s="2"/>
      <c r="B434" s="199" t="s">
        <v>114</v>
      </c>
      <c r="C434" s="2"/>
      <c r="D434" s="2"/>
      <c r="E434" s="192" t="s">
        <v>64</v>
      </c>
      <c r="F434" s="2"/>
      <c r="G434" s="109"/>
      <c r="H434" s="2"/>
      <c r="I434" s="109"/>
      <c r="J434" s="176">
        <f t="shared" si="32"/>
        <v>344.7</v>
      </c>
      <c r="K434" s="176">
        <f t="shared" si="32"/>
        <v>344.7</v>
      </c>
      <c r="L434" s="176">
        <f t="shared" si="32"/>
        <v>344.7</v>
      </c>
      <c r="M434" s="176">
        <f t="shared" si="32"/>
        <v>344.7</v>
      </c>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8"/>
      <c r="BD434" s="8"/>
      <c r="BE434" s="8"/>
      <c r="BF434" s="8"/>
      <c r="BG434" s="8"/>
      <c r="BH434" s="8"/>
    </row>
    <row r="435" spans="1:60" ht="30">
      <c r="A435" s="2"/>
      <c r="B435" s="191" t="s">
        <v>303</v>
      </c>
      <c r="C435" s="2"/>
      <c r="D435" s="2"/>
      <c r="E435" s="192" t="s">
        <v>304</v>
      </c>
      <c r="F435" s="2"/>
      <c r="G435" s="109"/>
      <c r="H435" s="2"/>
      <c r="I435" s="109"/>
      <c r="J435" s="176">
        <f t="shared" si="32"/>
        <v>344.7</v>
      </c>
      <c r="K435" s="176">
        <f t="shared" si="32"/>
        <v>344.7</v>
      </c>
      <c r="L435" s="176">
        <f t="shared" si="32"/>
        <v>344.7</v>
      </c>
      <c r="M435" s="176">
        <f t="shared" si="32"/>
        <v>344.7</v>
      </c>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c r="AN435" s="8"/>
      <c r="AO435" s="8"/>
      <c r="AP435" s="8"/>
      <c r="AQ435" s="8"/>
      <c r="AR435" s="8"/>
      <c r="AS435" s="8"/>
      <c r="AT435" s="8"/>
      <c r="AU435" s="8"/>
      <c r="AV435" s="8"/>
      <c r="AW435" s="8"/>
      <c r="AX435" s="8"/>
      <c r="AY435" s="8"/>
      <c r="AZ435" s="8"/>
      <c r="BA435" s="8"/>
      <c r="BB435" s="8"/>
      <c r="BC435" s="8"/>
      <c r="BD435" s="8"/>
      <c r="BE435" s="8"/>
      <c r="BF435" s="8"/>
      <c r="BG435" s="8"/>
      <c r="BH435" s="8"/>
    </row>
    <row r="436" spans="1:60" ht="30">
      <c r="A436" s="2"/>
      <c r="B436" s="191" t="s">
        <v>671</v>
      </c>
      <c r="C436" s="2"/>
      <c r="D436" s="2"/>
      <c r="E436" s="192" t="s">
        <v>672</v>
      </c>
      <c r="F436" s="2"/>
      <c r="G436" s="135"/>
      <c r="H436" s="2"/>
      <c r="I436" s="109"/>
      <c r="J436" s="176">
        <f>J437+J438</f>
        <v>344.7</v>
      </c>
      <c r="K436" s="176">
        <f>K437+K438</f>
        <v>344.7</v>
      </c>
      <c r="L436" s="176">
        <f>L437+L438</f>
        <v>344.7</v>
      </c>
      <c r="M436" s="176">
        <f>M437+M438</f>
        <v>344.7</v>
      </c>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8"/>
      <c r="BD436" s="8"/>
      <c r="BE436" s="8"/>
      <c r="BF436" s="8"/>
      <c r="BG436" s="8"/>
      <c r="BH436" s="8"/>
    </row>
    <row r="437" spans="1:60" ht="64.5" customHeight="1">
      <c r="A437" s="2"/>
      <c r="B437" s="256" t="s">
        <v>702</v>
      </c>
      <c r="C437" s="2" t="s">
        <v>450</v>
      </c>
      <c r="D437" s="2" t="s">
        <v>340</v>
      </c>
      <c r="E437" s="2" t="s">
        <v>703</v>
      </c>
      <c r="F437" s="2" t="s">
        <v>37</v>
      </c>
      <c r="G437" s="235" t="s">
        <v>793</v>
      </c>
      <c r="H437" s="227" t="s">
        <v>704</v>
      </c>
      <c r="I437" s="227" t="s">
        <v>705</v>
      </c>
      <c r="J437" s="179">
        <v>235.79744</v>
      </c>
      <c r="K437" s="179">
        <v>235.79744</v>
      </c>
      <c r="L437" s="179">
        <v>235.79744</v>
      </c>
      <c r="M437" s="179">
        <v>235.79744</v>
      </c>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c r="AN437" s="8"/>
      <c r="AO437" s="8"/>
      <c r="AP437" s="8"/>
      <c r="AQ437" s="8"/>
      <c r="AR437" s="8"/>
      <c r="AS437" s="8"/>
      <c r="AT437" s="8"/>
      <c r="AU437" s="8"/>
      <c r="AV437" s="8"/>
      <c r="AW437" s="8"/>
      <c r="AX437" s="8"/>
      <c r="AY437" s="8"/>
      <c r="AZ437" s="8"/>
      <c r="BA437" s="8"/>
      <c r="BB437" s="8"/>
      <c r="BC437" s="8"/>
      <c r="BD437" s="8"/>
      <c r="BE437" s="8"/>
      <c r="BF437" s="8"/>
      <c r="BG437" s="8"/>
      <c r="BH437" s="8"/>
    </row>
    <row r="438" spans="1:60" ht="104.25" customHeight="1">
      <c r="A438" s="2"/>
      <c r="B438" s="261"/>
      <c r="C438" s="2" t="s">
        <v>450</v>
      </c>
      <c r="D438" s="2" t="s">
        <v>340</v>
      </c>
      <c r="E438" s="2" t="s">
        <v>703</v>
      </c>
      <c r="F438" s="2" t="s">
        <v>38</v>
      </c>
      <c r="G438" s="266"/>
      <c r="H438" s="266"/>
      <c r="I438" s="266"/>
      <c r="J438" s="179">
        <v>108.90256</v>
      </c>
      <c r="K438" s="179">
        <v>108.90256</v>
      </c>
      <c r="L438" s="179">
        <v>108.90256</v>
      </c>
      <c r="M438" s="179">
        <v>108.90256</v>
      </c>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row>
    <row r="439" spans="1:60" ht="71.25">
      <c r="A439" s="38" t="s">
        <v>146</v>
      </c>
      <c r="B439" s="39" t="s">
        <v>148</v>
      </c>
      <c r="C439" s="43"/>
      <c r="D439" s="38"/>
      <c r="E439" s="38"/>
      <c r="F439" s="38"/>
      <c r="G439" s="44"/>
      <c r="H439" s="43"/>
      <c r="I439" s="43"/>
      <c r="J439" s="174">
        <f>J440+J447+J445</f>
        <v>367353.4</v>
      </c>
      <c r="K439" s="174">
        <f>K440+K447+K445</f>
        <v>367353.4</v>
      </c>
      <c r="L439" s="174">
        <f>L440+L447+L445</f>
        <v>371975.4</v>
      </c>
      <c r="M439" s="174">
        <f>M440+M447+M445</f>
        <v>370473.3</v>
      </c>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c r="AN439" s="8"/>
      <c r="AO439" s="8"/>
      <c r="AP439" s="8"/>
      <c r="AQ439" s="8"/>
      <c r="AR439" s="8"/>
      <c r="AS439" s="8"/>
      <c r="AT439" s="8"/>
      <c r="AU439" s="8"/>
      <c r="AV439" s="8"/>
      <c r="AW439" s="8"/>
      <c r="AX439" s="8"/>
      <c r="AY439" s="8"/>
      <c r="AZ439" s="8"/>
      <c r="BA439" s="8"/>
      <c r="BB439" s="8"/>
      <c r="BC439" s="8"/>
      <c r="BD439" s="8"/>
      <c r="BE439" s="8"/>
      <c r="BF439" s="8"/>
      <c r="BG439" s="8"/>
      <c r="BH439" s="8"/>
    </row>
    <row r="440" spans="1:60" ht="300">
      <c r="A440" s="81" t="s">
        <v>147</v>
      </c>
      <c r="B440" s="90" t="s">
        <v>149</v>
      </c>
      <c r="C440" s="81"/>
      <c r="D440" s="81"/>
      <c r="E440" s="81"/>
      <c r="F440" s="81"/>
      <c r="G440" s="81"/>
      <c r="H440" s="81"/>
      <c r="I440" s="81"/>
      <c r="J440" s="175">
        <f>J441</f>
        <v>215956.1</v>
      </c>
      <c r="K440" s="175">
        <f>K441</f>
        <v>215956.1</v>
      </c>
      <c r="L440" s="175">
        <f>L441</f>
        <v>220089.80000000002</v>
      </c>
      <c r="M440" s="175">
        <f>M441</f>
        <v>221049.1</v>
      </c>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c r="AN440" s="8"/>
      <c r="AO440" s="8"/>
      <c r="AP440" s="8"/>
      <c r="AQ440" s="8"/>
      <c r="AR440" s="8"/>
      <c r="AS440" s="8"/>
      <c r="AT440" s="8"/>
      <c r="AU440" s="8"/>
      <c r="AV440" s="8"/>
      <c r="AW440" s="8"/>
      <c r="AX440" s="8"/>
      <c r="AY440" s="8"/>
      <c r="AZ440" s="8"/>
      <c r="BA440" s="8"/>
      <c r="BB440" s="8"/>
      <c r="BC440" s="8"/>
      <c r="BD440" s="8"/>
      <c r="BE440" s="8"/>
      <c r="BF440" s="8"/>
      <c r="BG440" s="8"/>
      <c r="BH440" s="8"/>
    </row>
    <row r="441" spans="1:60" ht="30">
      <c r="A441" s="110"/>
      <c r="B441" s="12" t="s">
        <v>281</v>
      </c>
      <c r="C441" s="110"/>
      <c r="D441" s="110"/>
      <c r="E441" s="110" t="s">
        <v>373</v>
      </c>
      <c r="F441" s="110"/>
      <c r="G441" s="110"/>
      <c r="H441" s="110"/>
      <c r="I441" s="110"/>
      <c r="J441" s="177">
        <f>J442+J444+J443</f>
        <v>215956.1</v>
      </c>
      <c r="K441" s="177">
        <f>K442+K444+K443</f>
        <v>215956.1</v>
      </c>
      <c r="L441" s="177">
        <f>L442+L444</f>
        <v>220089.80000000002</v>
      </c>
      <c r="M441" s="177">
        <f>M442+M444</f>
        <v>221049.1</v>
      </c>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8"/>
      <c r="BD441" s="8"/>
      <c r="BE441" s="8"/>
      <c r="BF441" s="8"/>
      <c r="BG441" s="8"/>
      <c r="BH441" s="8"/>
    </row>
    <row r="442" spans="1:60" ht="181.5" customHeight="1">
      <c r="A442" s="110"/>
      <c r="B442" s="323" t="s">
        <v>794</v>
      </c>
      <c r="C442" s="110" t="s">
        <v>452</v>
      </c>
      <c r="D442" s="110" t="s">
        <v>73</v>
      </c>
      <c r="E442" s="139" t="s">
        <v>365</v>
      </c>
      <c r="F442" s="110" t="s">
        <v>42</v>
      </c>
      <c r="G442" s="235" t="s">
        <v>435</v>
      </c>
      <c r="H442" s="254" t="s">
        <v>389</v>
      </c>
      <c r="I442" s="254" t="s">
        <v>390</v>
      </c>
      <c r="J442" s="177">
        <f>197988.5-4538.6</f>
        <v>193449.9</v>
      </c>
      <c r="K442" s="177">
        <f>197988.5-4538.6</f>
        <v>193449.9</v>
      </c>
      <c r="L442" s="177">
        <v>202122.2</v>
      </c>
      <c r="M442" s="177">
        <v>203081.5</v>
      </c>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c r="BB442" s="8"/>
      <c r="BC442" s="8"/>
      <c r="BD442" s="8"/>
      <c r="BE442" s="8"/>
      <c r="BF442" s="8"/>
      <c r="BG442" s="8"/>
      <c r="BH442" s="8"/>
    </row>
    <row r="443" spans="1:60" ht="66.75" customHeight="1">
      <c r="A443" s="110"/>
      <c r="B443" s="324"/>
      <c r="C443" s="110" t="s">
        <v>448</v>
      </c>
      <c r="D443" s="110" t="s">
        <v>73</v>
      </c>
      <c r="E443" s="139" t="s">
        <v>365</v>
      </c>
      <c r="F443" s="110" t="s">
        <v>190</v>
      </c>
      <c r="G443" s="236"/>
      <c r="H443" s="239"/>
      <c r="I443" s="239"/>
      <c r="J443" s="177">
        <v>4538.6</v>
      </c>
      <c r="K443" s="177">
        <v>4538.6</v>
      </c>
      <c r="L443" s="177">
        <v>0</v>
      </c>
      <c r="M443" s="177">
        <v>0</v>
      </c>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c r="AN443" s="8"/>
      <c r="AO443" s="8"/>
      <c r="AP443" s="8"/>
      <c r="AQ443" s="8"/>
      <c r="AR443" s="8"/>
      <c r="AS443" s="8"/>
      <c r="AT443" s="8"/>
      <c r="AU443" s="8"/>
      <c r="AV443" s="8"/>
      <c r="AW443" s="8"/>
      <c r="AX443" s="8"/>
      <c r="AY443" s="8"/>
      <c r="AZ443" s="8"/>
      <c r="BA443" s="8"/>
      <c r="BB443" s="8"/>
      <c r="BC443" s="8"/>
      <c r="BD443" s="8"/>
      <c r="BE443" s="8"/>
      <c r="BF443" s="8"/>
      <c r="BG443" s="8"/>
      <c r="BH443" s="8"/>
    </row>
    <row r="444" spans="1:60" ht="77.25" customHeight="1">
      <c r="A444" s="110"/>
      <c r="B444" s="152" t="s">
        <v>732</v>
      </c>
      <c r="C444" s="110" t="s">
        <v>452</v>
      </c>
      <c r="D444" s="110" t="s">
        <v>73</v>
      </c>
      <c r="E444" s="139" t="s">
        <v>733</v>
      </c>
      <c r="F444" s="110" t="s">
        <v>42</v>
      </c>
      <c r="G444" s="266"/>
      <c r="H444" s="266"/>
      <c r="I444" s="266"/>
      <c r="J444" s="177">
        <v>17967.6</v>
      </c>
      <c r="K444" s="177">
        <v>17967.6</v>
      </c>
      <c r="L444" s="177">
        <v>17967.6</v>
      </c>
      <c r="M444" s="177">
        <v>17967.6</v>
      </c>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c r="AN444" s="8"/>
      <c r="AO444" s="8"/>
      <c r="AP444" s="8"/>
      <c r="AQ444" s="8"/>
      <c r="AR444" s="8"/>
      <c r="AS444" s="8"/>
      <c r="AT444" s="8"/>
      <c r="AU444" s="8"/>
      <c r="AV444" s="8"/>
      <c r="AW444" s="8"/>
      <c r="AX444" s="8"/>
      <c r="AY444" s="8"/>
      <c r="AZ444" s="8"/>
      <c r="BA444" s="8"/>
      <c r="BB444" s="8"/>
      <c r="BC444" s="8"/>
      <c r="BD444" s="8"/>
      <c r="BE444" s="8"/>
      <c r="BF444" s="8"/>
      <c r="BG444" s="8"/>
      <c r="BH444" s="8"/>
    </row>
    <row r="445" spans="1:60" ht="289.5" customHeight="1">
      <c r="A445" s="81" t="s">
        <v>449</v>
      </c>
      <c r="B445" s="90" t="s">
        <v>453</v>
      </c>
      <c r="C445" s="81"/>
      <c r="D445" s="81"/>
      <c r="E445" s="81"/>
      <c r="F445" s="81"/>
      <c r="G445" s="81"/>
      <c r="H445" s="81"/>
      <c r="I445" s="81"/>
      <c r="J445" s="175">
        <f>J446</f>
        <v>0</v>
      </c>
      <c r="K445" s="175">
        <f>K446</f>
        <v>0</v>
      </c>
      <c r="L445" s="175">
        <f>L446</f>
        <v>0</v>
      </c>
      <c r="M445" s="175">
        <f>M446</f>
        <v>0</v>
      </c>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c r="AN445" s="8"/>
      <c r="AO445" s="8"/>
      <c r="AP445" s="8"/>
      <c r="AQ445" s="8"/>
      <c r="AR445" s="8"/>
      <c r="AS445" s="8"/>
      <c r="AT445" s="8"/>
      <c r="AU445" s="8"/>
      <c r="AV445" s="8"/>
      <c r="AW445" s="8"/>
      <c r="AX445" s="8"/>
      <c r="AY445" s="8"/>
      <c r="AZ445" s="8"/>
      <c r="BA445" s="8"/>
      <c r="BB445" s="8"/>
      <c r="BC445" s="8"/>
      <c r="BD445" s="8"/>
      <c r="BE445" s="8"/>
      <c r="BF445" s="8"/>
      <c r="BG445" s="8"/>
      <c r="BH445" s="8"/>
    </row>
    <row r="446" spans="1:60" ht="237" customHeight="1">
      <c r="A446" s="109"/>
      <c r="B446" s="112" t="s">
        <v>364</v>
      </c>
      <c r="C446" s="110" t="s">
        <v>452</v>
      </c>
      <c r="D446" s="2" t="s">
        <v>73</v>
      </c>
      <c r="E446" s="2" t="s">
        <v>365</v>
      </c>
      <c r="F446" s="2" t="s">
        <v>42</v>
      </c>
      <c r="G446" s="100" t="s">
        <v>458</v>
      </c>
      <c r="H446" s="1" t="s">
        <v>389</v>
      </c>
      <c r="I446" s="1" t="s">
        <v>390</v>
      </c>
      <c r="J446" s="177"/>
      <c r="K446" s="177"/>
      <c r="L446" s="177"/>
      <c r="M446" s="177"/>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row>
    <row r="447" spans="1:60" ht="300">
      <c r="A447" s="81" t="s">
        <v>366</v>
      </c>
      <c r="B447" s="90" t="s">
        <v>436</v>
      </c>
      <c r="C447" s="81"/>
      <c r="D447" s="81"/>
      <c r="E447" s="81"/>
      <c r="F447" s="81"/>
      <c r="G447" s="81"/>
      <c r="H447" s="81"/>
      <c r="I447" s="81"/>
      <c r="J447" s="175">
        <f>J448</f>
        <v>151397.30000000002</v>
      </c>
      <c r="K447" s="175">
        <f>K448</f>
        <v>151397.30000000002</v>
      </c>
      <c r="L447" s="175">
        <f>L448</f>
        <v>151885.6</v>
      </c>
      <c r="M447" s="175">
        <f>M448</f>
        <v>149424.19999999998</v>
      </c>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8"/>
      <c r="BD447" s="8"/>
      <c r="BE447" s="8"/>
      <c r="BF447" s="8"/>
      <c r="BG447" s="8"/>
      <c r="BH447" s="8"/>
    </row>
    <row r="448" spans="1:60" ht="30">
      <c r="A448" s="110"/>
      <c r="B448" s="12" t="s">
        <v>281</v>
      </c>
      <c r="C448" s="205"/>
      <c r="D448" s="165"/>
      <c r="E448" s="165" t="s">
        <v>74</v>
      </c>
      <c r="F448" s="110"/>
      <c r="G448" s="110"/>
      <c r="H448" s="110"/>
      <c r="I448" s="110"/>
      <c r="J448" s="177">
        <f>J449+J451+J452+J450</f>
        <v>151397.30000000002</v>
      </c>
      <c r="K448" s="177">
        <f>K449+K451+K452+K450</f>
        <v>151397.30000000002</v>
      </c>
      <c r="L448" s="177">
        <f>L449+L451+L452</f>
        <v>151885.6</v>
      </c>
      <c r="M448" s="177">
        <f>M449+M451+M452</f>
        <v>149424.19999999998</v>
      </c>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8"/>
      <c r="BD448" s="8"/>
      <c r="BE448" s="8"/>
      <c r="BF448" s="8"/>
      <c r="BG448" s="8"/>
      <c r="BH448" s="8"/>
    </row>
    <row r="449" spans="1:60" ht="71.25" customHeight="1">
      <c r="A449" s="239"/>
      <c r="B449" s="243" t="s">
        <v>364</v>
      </c>
      <c r="C449" s="110" t="s">
        <v>452</v>
      </c>
      <c r="D449" s="165" t="s">
        <v>75</v>
      </c>
      <c r="E449" s="145" t="s">
        <v>365</v>
      </c>
      <c r="F449" s="110" t="s">
        <v>42</v>
      </c>
      <c r="G449" s="235" t="s">
        <v>435</v>
      </c>
      <c r="H449" s="254" t="s">
        <v>389</v>
      </c>
      <c r="I449" s="254" t="s">
        <v>390</v>
      </c>
      <c r="J449" s="179">
        <f>146823.4+2470.917-2302.3-1441.3</f>
        <v>145550.717</v>
      </c>
      <c r="K449" s="179">
        <f>146823.4+2470.917-2302.3-1441.3</f>
        <v>145550.717</v>
      </c>
      <c r="L449" s="177">
        <v>149761.347</v>
      </c>
      <c r="M449" s="177">
        <v>147055.139</v>
      </c>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8"/>
      <c r="BD449" s="8"/>
      <c r="BE449" s="8"/>
      <c r="BF449" s="8"/>
      <c r="BG449" s="8"/>
      <c r="BH449" s="8"/>
    </row>
    <row r="450" spans="1:60" ht="71.25" customHeight="1">
      <c r="A450" s="239"/>
      <c r="B450" s="244"/>
      <c r="C450" s="110" t="s">
        <v>448</v>
      </c>
      <c r="D450" s="216" t="s">
        <v>75</v>
      </c>
      <c r="E450" s="145" t="s">
        <v>365</v>
      </c>
      <c r="F450" s="110" t="s">
        <v>190</v>
      </c>
      <c r="G450" s="236"/>
      <c r="H450" s="239"/>
      <c r="I450" s="239"/>
      <c r="J450" s="179">
        <f>1441.3+2302.3</f>
        <v>3743.6000000000004</v>
      </c>
      <c r="K450" s="179">
        <f>1441.3+2302.3</f>
        <v>3743.6000000000004</v>
      </c>
      <c r="L450" s="177">
        <v>0</v>
      </c>
      <c r="M450" s="177">
        <v>0</v>
      </c>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c r="AN450" s="8"/>
      <c r="AO450" s="8"/>
      <c r="AP450" s="8"/>
      <c r="AQ450" s="8"/>
      <c r="AR450" s="8"/>
      <c r="AS450" s="8"/>
      <c r="AT450" s="8"/>
      <c r="AU450" s="8"/>
      <c r="AV450" s="8"/>
      <c r="AW450" s="8"/>
      <c r="AX450" s="8"/>
      <c r="AY450" s="8"/>
      <c r="AZ450" s="8"/>
      <c r="BA450" s="8"/>
      <c r="BB450" s="8"/>
      <c r="BC450" s="8"/>
      <c r="BD450" s="8"/>
      <c r="BE450" s="8"/>
      <c r="BF450" s="8"/>
      <c r="BG450" s="8"/>
      <c r="BH450" s="8"/>
    </row>
    <row r="451" spans="1:60" ht="94.5" customHeight="1">
      <c r="A451" s="239"/>
      <c r="B451" s="245"/>
      <c r="C451" s="110" t="s">
        <v>452</v>
      </c>
      <c r="D451" s="165" t="s">
        <v>75</v>
      </c>
      <c r="E451" s="145" t="s">
        <v>365</v>
      </c>
      <c r="F451" s="110" t="s">
        <v>284</v>
      </c>
      <c r="G451" s="237"/>
      <c r="H451" s="237"/>
      <c r="I451" s="237"/>
      <c r="J451" s="179">
        <v>1241.583</v>
      </c>
      <c r="K451" s="179">
        <v>1241.583</v>
      </c>
      <c r="L451" s="177">
        <v>1262.853</v>
      </c>
      <c r="M451" s="177">
        <v>1507.661</v>
      </c>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8"/>
      <c r="BD451" s="8"/>
      <c r="BE451" s="8"/>
      <c r="BF451" s="8"/>
      <c r="BG451" s="8"/>
      <c r="BH451" s="8"/>
    </row>
    <row r="452" spans="1:60" ht="77.25" customHeight="1">
      <c r="A452" s="240"/>
      <c r="B452" s="242"/>
      <c r="C452" s="110" t="s">
        <v>452</v>
      </c>
      <c r="D452" s="165" t="s">
        <v>75</v>
      </c>
      <c r="E452" s="145" t="s">
        <v>365</v>
      </c>
      <c r="F452" s="110" t="s">
        <v>40</v>
      </c>
      <c r="G452" s="238"/>
      <c r="H452" s="238"/>
      <c r="I452" s="238"/>
      <c r="J452" s="179">
        <v>861.4</v>
      </c>
      <c r="K452" s="179">
        <v>861.4</v>
      </c>
      <c r="L452" s="177">
        <v>861.4</v>
      </c>
      <c r="M452" s="177">
        <v>861.4</v>
      </c>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8"/>
      <c r="BD452" s="8"/>
      <c r="BE452" s="8"/>
      <c r="BF452" s="8"/>
      <c r="BG452" s="8"/>
      <c r="BH452" s="8"/>
    </row>
    <row r="453" spans="1:60" ht="42.75">
      <c r="A453" s="38" t="s">
        <v>151</v>
      </c>
      <c r="B453" s="106" t="s">
        <v>150</v>
      </c>
      <c r="C453" s="38"/>
      <c r="D453" s="38"/>
      <c r="E453" s="38"/>
      <c r="F453" s="38"/>
      <c r="G453" s="38"/>
      <c r="H453" s="38"/>
      <c r="I453" s="38"/>
      <c r="J453" s="174">
        <v>0</v>
      </c>
      <c r="K453" s="174">
        <v>0</v>
      </c>
      <c r="L453" s="174">
        <v>10900</v>
      </c>
      <c r="M453" s="174">
        <v>26789.4</v>
      </c>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8"/>
      <c r="BD453" s="8"/>
      <c r="BE453" s="8"/>
      <c r="BF453" s="8"/>
      <c r="BG453" s="8"/>
      <c r="BH453" s="8"/>
    </row>
    <row r="454" spans="10:60" ht="15">
      <c r="J454" s="186"/>
      <c r="K454" s="186"/>
      <c r="L454" s="186"/>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row>
    <row r="455" spans="2:60" ht="15.75">
      <c r="B455" s="144" t="s">
        <v>0</v>
      </c>
      <c r="C455" s="33"/>
      <c r="D455" s="34"/>
      <c r="G455" s="36" t="s">
        <v>3</v>
      </c>
      <c r="J455" s="186"/>
      <c r="K455" s="186"/>
      <c r="L455" s="186"/>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c r="AN455" s="8"/>
      <c r="AO455" s="8"/>
      <c r="AP455" s="8"/>
      <c r="AQ455" s="8"/>
      <c r="AR455" s="8"/>
      <c r="AS455" s="8"/>
      <c r="AT455" s="8"/>
      <c r="AU455" s="8"/>
      <c r="AV455" s="8"/>
      <c r="AW455" s="8"/>
      <c r="AX455" s="8"/>
      <c r="AY455" s="8"/>
      <c r="AZ455" s="8"/>
      <c r="BA455" s="8"/>
      <c r="BB455" s="8"/>
      <c r="BC455" s="8"/>
      <c r="BD455" s="8"/>
      <c r="BE455" s="8"/>
      <c r="BF455" s="8"/>
      <c r="BG455" s="8"/>
      <c r="BH455" s="8"/>
    </row>
    <row r="456" spans="3:60" ht="15">
      <c r="C456" s="293" t="s">
        <v>1</v>
      </c>
      <c r="D456" s="293"/>
      <c r="G456" s="37" t="s">
        <v>2</v>
      </c>
      <c r="J456" s="186"/>
      <c r="K456" s="186"/>
      <c r="L456" s="186"/>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c r="AU456" s="8"/>
      <c r="AV456" s="8"/>
      <c r="AW456" s="8"/>
      <c r="AX456" s="8"/>
      <c r="AY456" s="8"/>
      <c r="AZ456" s="8"/>
      <c r="BA456" s="8"/>
      <c r="BB456" s="8"/>
      <c r="BC456" s="8"/>
      <c r="BD456" s="8"/>
      <c r="BE456" s="8"/>
      <c r="BF456" s="8"/>
      <c r="BG456" s="8"/>
      <c r="BH456" s="8"/>
    </row>
    <row r="457" spans="10:60" ht="15">
      <c r="J457" s="186"/>
      <c r="K457" s="186"/>
      <c r="L457" s="186"/>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8"/>
      <c r="BD457" s="8"/>
      <c r="BE457" s="8"/>
      <c r="BF457" s="8"/>
      <c r="BG457" s="8"/>
      <c r="BH457" s="8"/>
    </row>
    <row r="458" spans="3:60" ht="15">
      <c r="C458" s="35"/>
      <c r="D458" s="35"/>
      <c r="J458" s="186"/>
      <c r="K458" s="186"/>
      <c r="L458" s="186"/>
      <c r="M458" s="18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c r="AN458" s="8"/>
      <c r="AO458" s="8"/>
      <c r="AP458" s="8"/>
      <c r="AQ458" s="8"/>
      <c r="AR458" s="8"/>
      <c r="AS458" s="8"/>
      <c r="AT458" s="8"/>
      <c r="AU458" s="8"/>
      <c r="AV458" s="8"/>
      <c r="AW458" s="8"/>
      <c r="AX458" s="8"/>
      <c r="AY458" s="8"/>
      <c r="AZ458" s="8"/>
      <c r="BA458" s="8"/>
      <c r="BB458" s="8"/>
      <c r="BC458" s="8"/>
      <c r="BD458" s="8"/>
      <c r="BE458" s="8"/>
      <c r="BF458" s="8"/>
      <c r="BG458" s="8"/>
      <c r="BH458" s="8"/>
    </row>
    <row r="459" spans="1:60" ht="15.75" customHeight="1">
      <c r="A459" s="8"/>
      <c r="B459" s="292" t="s">
        <v>624</v>
      </c>
      <c r="C459" s="292"/>
      <c r="D459" s="292"/>
      <c r="J459" s="186"/>
      <c r="K459" s="186"/>
      <c r="L459" s="186"/>
      <c r="M459" s="18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c r="AN459" s="8"/>
      <c r="AO459" s="8"/>
      <c r="AP459" s="8"/>
      <c r="AQ459" s="8"/>
      <c r="AR459" s="8"/>
      <c r="AS459" s="8"/>
      <c r="AT459" s="8"/>
      <c r="AU459" s="8"/>
      <c r="AV459" s="8"/>
      <c r="AW459" s="8"/>
      <c r="AX459" s="8"/>
      <c r="AY459" s="8"/>
      <c r="AZ459" s="8"/>
      <c r="BA459" s="8"/>
      <c r="BB459" s="8"/>
      <c r="BC459" s="8"/>
      <c r="BD459" s="8"/>
      <c r="BE459" s="8"/>
      <c r="BF459" s="8"/>
      <c r="BG459" s="8"/>
      <c r="BH459" s="8"/>
    </row>
    <row r="460" spans="10:60" ht="15">
      <c r="J460" s="186"/>
      <c r="K460" s="186"/>
      <c r="L460" s="186"/>
      <c r="M460" s="18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c r="AN460" s="8"/>
      <c r="AO460" s="8"/>
      <c r="AP460" s="8"/>
      <c r="AQ460" s="8"/>
      <c r="AR460" s="8"/>
      <c r="AS460" s="8"/>
      <c r="AT460" s="8"/>
      <c r="AU460" s="8"/>
      <c r="AV460" s="8"/>
      <c r="AW460" s="8"/>
      <c r="AX460" s="8"/>
      <c r="AY460" s="8"/>
      <c r="AZ460" s="8"/>
      <c r="BA460" s="8"/>
      <c r="BB460" s="8"/>
      <c r="BC460" s="8"/>
      <c r="BD460" s="8"/>
      <c r="BE460" s="8"/>
      <c r="BF460" s="8"/>
      <c r="BG460" s="8"/>
      <c r="BH460" s="8"/>
    </row>
    <row r="461" spans="10:60" ht="15">
      <c r="J461" s="186"/>
      <c r="K461" s="186"/>
      <c r="L461" s="186"/>
      <c r="M461" s="18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8"/>
      <c r="BD461" s="8"/>
      <c r="BE461" s="8"/>
      <c r="BF461" s="8"/>
      <c r="BG461" s="8"/>
      <c r="BH461" s="8"/>
    </row>
    <row r="462" spans="10:60" ht="15">
      <c r="J462" s="186"/>
      <c r="K462" s="186"/>
      <c r="L462" s="186"/>
      <c r="M462" s="18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row>
    <row r="463" spans="10:60" ht="15">
      <c r="J463" s="186"/>
      <c r="K463" s="186"/>
      <c r="L463" s="186"/>
      <c r="M463" s="18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c r="BB463" s="8"/>
      <c r="BC463" s="8"/>
      <c r="BD463" s="8"/>
      <c r="BE463" s="8"/>
      <c r="BF463" s="8"/>
      <c r="BG463" s="8"/>
      <c r="BH463" s="8"/>
    </row>
    <row r="464" spans="10:60" ht="15">
      <c r="J464" s="186"/>
      <c r="K464" s="186"/>
      <c r="L464" s="186"/>
      <c r="M464" s="18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c r="AN464" s="8"/>
      <c r="AO464" s="8"/>
      <c r="AP464" s="8"/>
      <c r="AQ464" s="8"/>
      <c r="AR464" s="8"/>
      <c r="AS464" s="8"/>
      <c r="AT464" s="8"/>
      <c r="AU464" s="8"/>
      <c r="AV464" s="8"/>
      <c r="AW464" s="8"/>
      <c r="AX464" s="8"/>
      <c r="AY464" s="8"/>
      <c r="AZ464" s="8"/>
      <c r="BA464" s="8"/>
      <c r="BB464" s="8"/>
      <c r="BC464" s="8"/>
      <c r="BD464" s="8"/>
      <c r="BE464" s="8"/>
      <c r="BF464" s="8"/>
      <c r="BG464" s="8"/>
      <c r="BH464" s="8"/>
    </row>
    <row r="465" spans="10:60" ht="15">
      <c r="J465" s="186"/>
      <c r="K465" s="186"/>
      <c r="L465" s="186"/>
      <c r="M465" s="18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8"/>
      <c r="BD465" s="8"/>
      <c r="BE465" s="8"/>
      <c r="BF465" s="8"/>
      <c r="BG465" s="8"/>
      <c r="BH465" s="8"/>
    </row>
    <row r="466" spans="10:60" ht="15">
      <c r="J466" s="186"/>
      <c r="K466" s="186"/>
      <c r="L466" s="186"/>
      <c r="M466" s="18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c r="AN466" s="8"/>
      <c r="AO466" s="8"/>
      <c r="AP466" s="8"/>
      <c r="AQ466" s="8"/>
      <c r="AR466" s="8"/>
      <c r="AS466" s="8"/>
      <c r="AT466" s="8"/>
      <c r="AU466" s="8"/>
      <c r="AV466" s="8"/>
      <c r="AW466" s="8"/>
      <c r="AX466" s="8"/>
      <c r="AY466" s="8"/>
      <c r="AZ466" s="8"/>
      <c r="BA466" s="8"/>
      <c r="BB466" s="8"/>
      <c r="BC466" s="8"/>
      <c r="BD466" s="8"/>
      <c r="BE466" s="8"/>
      <c r="BF466" s="8"/>
      <c r="BG466" s="8"/>
      <c r="BH466" s="8"/>
    </row>
    <row r="467" spans="10:60" ht="15">
      <c r="J467" s="186"/>
      <c r="K467" s="186"/>
      <c r="L467" s="186"/>
      <c r="M467" s="18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c r="AN467" s="8"/>
      <c r="AO467" s="8"/>
      <c r="AP467" s="8"/>
      <c r="AQ467" s="8"/>
      <c r="AR467" s="8"/>
      <c r="AS467" s="8"/>
      <c r="AT467" s="8"/>
      <c r="AU467" s="8"/>
      <c r="AV467" s="8"/>
      <c r="AW467" s="8"/>
      <c r="AX467" s="8"/>
      <c r="AY467" s="8"/>
      <c r="AZ467" s="8"/>
      <c r="BA467" s="8"/>
      <c r="BB467" s="8"/>
      <c r="BC467" s="8"/>
      <c r="BD467" s="8"/>
      <c r="BE467" s="8"/>
      <c r="BF467" s="8"/>
      <c r="BG467" s="8"/>
      <c r="BH467" s="8"/>
    </row>
    <row r="468" spans="10:60" ht="15">
      <c r="J468" s="186"/>
      <c r="K468" s="186"/>
      <c r="L468" s="186"/>
      <c r="M468" s="18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c r="BB468" s="8"/>
      <c r="BC468" s="8"/>
      <c r="BD468" s="8"/>
      <c r="BE468" s="8"/>
      <c r="BF468" s="8"/>
      <c r="BG468" s="8"/>
      <c r="BH468" s="8"/>
    </row>
    <row r="469" spans="10:60" ht="15">
      <c r="J469" s="186"/>
      <c r="K469" s="186"/>
      <c r="L469" s="186"/>
      <c r="M469" s="18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8"/>
      <c r="BD469" s="8"/>
      <c r="BE469" s="8"/>
      <c r="BF469" s="8"/>
      <c r="BG469" s="8"/>
      <c r="BH469" s="8"/>
    </row>
    <row r="470" spans="10:60" ht="15">
      <c r="J470" s="186"/>
      <c r="K470" s="186"/>
      <c r="L470" s="186"/>
      <c r="M470" s="18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row>
    <row r="471" spans="10:60" ht="15">
      <c r="J471" s="186"/>
      <c r="K471" s="186"/>
      <c r="L471" s="186"/>
      <c r="M471" s="18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c r="BB471" s="8"/>
      <c r="BC471" s="8"/>
      <c r="BD471" s="8"/>
      <c r="BE471" s="8"/>
      <c r="BF471" s="8"/>
      <c r="BG471" s="8"/>
      <c r="BH471" s="8"/>
    </row>
    <row r="472" spans="10:60" ht="15">
      <c r="J472" s="186"/>
      <c r="K472" s="186"/>
      <c r="L472" s="186"/>
      <c r="M472" s="18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c r="BB472" s="8"/>
      <c r="BC472" s="8"/>
      <c r="BD472" s="8"/>
      <c r="BE472" s="8"/>
      <c r="BF472" s="8"/>
      <c r="BG472" s="8"/>
      <c r="BH472" s="8"/>
    </row>
    <row r="473" spans="10:60" ht="15">
      <c r="J473" s="186"/>
      <c r="K473" s="186"/>
      <c r="L473" s="186"/>
      <c r="M473" s="18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c r="BB473" s="8"/>
      <c r="BC473" s="8"/>
      <c r="BD473" s="8"/>
      <c r="BE473" s="8"/>
      <c r="BF473" s="8"/>
      <c r="BG473" s="8"/>
      <c r="BH473" s="8"/>
    </row>
    <row r="474" spans="1:60" ht="15">
      <c r="A474" s="8"/>
      <c r="B474" s="8"/>
      <c r="C474" s="8"/>
      <c r="D474" s="8"/>
      <c r="E474" s="8"/>
      <c r="F474" s="8"/>
      <c r="G474" s="8"/>
      <c r="H474" s="8"/>
      <c r="I474" s="8"/>
      <c r="J474" s="188"/>
      <c r="K474" s="186"/>
      <c r="L474" s="186"/>
      <c r="M474" s="18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c r="BB474" s="8"/>
      <c r="BC474" s="8"/>
      <c r="BD474" s="8"/>
      <c r="BE474" s="8"/>
      <c r="BF474" s="8"/>
      <c r="BG474" s="8"/>
      <c r="BH474" s="8"/>
    </row>
    <row r="475" spans="1:60" ht="15">
      <c r="A475" s="8"/>
      <c r="B475" s="8"/>
      <c r="C475" s="8"/>
      <c r="D475" s="8"/>
      <c r="E475" s="8"/>
      <c r="F475" s="8"/>
      <c r="G475" s="8"/>
      <c r="H475" s="8"/>
      <c r="I475" s="8"/>
      <c r="J475" s="188"/>
      <c r="K475" s="186"/>
      <c r="L475" s="186"/>
      <c r="M475" s="18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c r="BB475" s="8"/>
      <c r="BC475" s="8"/>
      <c r="BD475" s="8"/>
      <c r="BE475" s="8"/>
      <c r="BF475" s="8"/>
      <c r="BG475" s="8"/>
      <c r="BH475" s="8"/>
    </row>
    <row r="476" spans="1:60" ht="15">
      <c r="A476" s="8"/>
      <c r="B476" s="8"/>
      <c r="C476" s="8"/>
      <c r="D476" s="8"/>
      <c r="E476" s="8"/>
      <c r="F476" s="8"/>
      <c r="G476" s="8"/>
      <c r="H476" s="8"/>
      <c r="I476" s="8"/>
      <c r="J476" s="188"/>
      <c r="K476" s="186"/>
      <c r="L476" s="186"/>
      <c r="M476" s="18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c r="BB476" s="8"/>
      <c r="BC476" s="8"/>
      <c r="BD476" s="8"/>
      <c r="BE476" s="8"/>
      <c r="BF476" s="8"/>
      <c r="BG476" s="8"/>
      <c r="BH476" s="8"/>
    </row>
    <row r="477" spans="1:60" ht="15">
      <c r="A477" s="8"/>
      <c r="B477" s="8"/>
      <c r="C477" s="8"/>
      <c r="D477" s="8"/>
      <c r="E477" s="8"/>
      <c r="F477" s="8"/>
      <c r="G477" s="8"/>
      <c r="H477" s="8"/>
      <c r="I477" s="8"/>
      <c r="J477" s="188"/>
      <c r="K477" s="186"/>
      <c r="L477" s="186"/>
      <c r="M477" s="18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c r="AN477" s="8"/>
      <c r="AO477" s="8"/>
      <c r="AP477" s="8"/>
      <c r="AQ477" s="8"/>
      <c r="AR477" s="8"/>
      <c r="AS477" s="8"/>
      <c r="AT477" s="8"/>
      <c r="AU477" s="8"/>
      <c r="AV477" s="8"/>
      <c r="AW477" s="8"/>
      <c r="AX477" s="8"/>
      <c r="AY477" s="8"/>
      <c r="AZ477" s="8"/>
      <c r="BA477" s="8"/>
      <c r="BB477" s="8"/>
      <c r="BC477" s="8"/>
      <c r="BD477" s="8"/>
      <c r="BE477" s="8"/>
      <c r="BF477" s="8"/>
      <c r="BG477" s="8"/>
      <c r="BH477" s="8"/>
    </row>
    <row r="478" spans="1:60" ht="15">
      <c r="A478" s="8"/>
      <c r="B478" s="8"/>
      <c r="C478" s="8"/>
      <c r="D478" s="8"/>
      <c r="E478" s="8"/>
      <c r="F478" s="8"/>
      <c r="G478" s="8"/>
      <c r="H478" s="8"/>
      <c r="I478" s="8"/>
      <c r="J478" s="188"/>
      <c r="K478" s="186"/>
      <c r="L478" s="186"/>
      <c r="M478" s="18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row>
    <row r="479" spans="1:60" ht="15">
      <c r="A479" s="8"/>
      <c r="B479" s="8"/>
      <c r="C479" s="8"/>
      <c r="D479" s="8"/>
      <c r="E479" s="8"/>
      <c r="F479" s="8"/>
      <c r="G479" s="8"/>
      <c r="H479" s="8"/>
      <c r="I479" s="8"/>
      <c r="J479" s="188"/>
      <c r="K479" s="186"/>
      <c r="L479" s="186"/>
      <c r="M479" s="18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c r="BB479" s="8"/>
      <c r="BC479" s="8"/>
      <c r="BD479" s="8"/>
      <c r="BE479" s="8"/>
      <c r="BF479" s="8"/>
      <c r="BG479" s="8"/>
      <c r="BH479" s="8"/>
    </row>
    <row r="480" spans="1:60" ht="15">
      <c r="A480" s="8"/>
      <c r="B480" s="8"/>
      <c r="C480" s="8"/>
      <c r="D480" s="8"/>
      <c r="E480" s="8"/>
      <c r="F480" s="8"/>
      <c r="G480" s="8"/>
      <c r="H480" s="8"/>
      <c r="I480" s="8"/>
      <c r="J480" s="188"/>
      <c r="K480" s="186"/>
      <c r="L480" s="186"/>
      <c r="M480" s="18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8"/>
      <c r="BD480" s="8"/>
      <c r="BE480" s="8"/>
      <c r="BF480" s="8"/>
      <c r="BG480" s="8"/>
      <c r="BH480" s="8"/>
    </row>
    <row r="481" spans="1:60" ht="15">
      <c r="A481" s="8"/>
      <c r="B481" s="8"/>
      <c r="C481" s="8"/>
      <c r="D481" s="8"/>
      <c r="E481" s="8"/>
      <c r="F481" s="8"/>
      <c r="G481" s="8"/>
      <c r="H481" s="8"/>
      <c r="I481" s="8"/>
      <c r="J481" s="188"/>
      <c r="K481" s="186"/>
      <c r="L481" s="186"/>
      <c r="M481" s="18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8"/>
      <c r="BD481" s="8"/>
      <c r="BE481" s="8"/>
      <c r="BF481" s="8"/>
      <c r="BG481" s="8"/>
      <c r="BH481" s="8"/>
    </row>
    <row r="482" spans="1:60" ht="15">
      <c r="A482" s="8"/>
      <c r="B482" s="8"/>
      <c r="C482" s="8"/>
      <c r="D482" s="8"/>
      <c r="E482" s="8"/>
      <c r="F482" s="8"/>
      <c r="G482" s="8"/>
      <c r="H482" s="8"/>
      <c r="I482" s="8"/>
      <c r="J482" s="188"/>
      <c r="K482" s="186"/>
      <c r="L482" s="186"/>
      <c r="M482" s="18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c r="AN482" s="8"/>
      <c r="AO482" s="8"/>
      <c r="AP482" s="8"/>
      <c r="AQ482" s="8"/>
      <c r="AR482" s="8"/>
      <c r="AS482" s="8"/>
      <c r="AT482" s="8"/>
      <c r="AU482" s="8"/>
      <c r="AV482" s="8"/>
      <c r="AW482" s="8"/>
      <c r="AX482" s="8"/>
      <c r="AY482" s="8"/>
      <c r="AZ482" s="8"/>
      <c r="BA482" s="8"/>
      <c r="BB482" s="8"/>
      <c r="BC482" s="8"/>
      <c r="BD482" s="8"/>
      <c r="BE482" s="8"/>
      <c r="BF482" s="8"/>
      <c r="BG482" s="8"/>
      <c r="BH482" s="8"/>
    </row>
    <row r="483" spans="1:60" ht="15">
      <c r="A483" s="8"/>
      <c r="B483" s="8"/>
      <c r="C483" s="8"/>
      <c r="D483" s="8"/>
      <c r="E483" s="8"/>
      <c r="F483" s="8"/>
      <c r="G483" s="8"/>
      <c r="H483" s="8"/>
      <c r="I483" s="8"/>
      <c r="J483" s="188"/>
      <c r="K483" s="186"/>
      <c r="L483" s="186"/>
      <c r="M483" s="18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c r="AN483" s="8"/>
      <c r="AO483" s="8"/>
      <c r="AP483" s="8"/>
      <c r="AQ483" s="8"/>
      <c r="AR483" s="8"/>
      <c r="AS483" s="8"/>
      <c r="AT483" s="8"/>
      <c r="AU483" s="8"/>
      <c r="AV483" s="8"/>
      <c r="AW483" s="8"/>
      <c r="AX483" s="8"/>
      <c r="AY483" s="8"/>
      <c r="AZ483" s="8"/>
      <c r="BA483" s="8"/>
      <c r="BB483" s="8"/>
      <c r="BC483" s="8"/>
      <c r="BD483" s="8"/>
      <c r="BE483" s="8"/>
      <c r="BF483" s="8"/>
      <c r="BG483" s="8"/>
      <c r="BH483" s="8"/>
    </row>
    <row r="484" spans="1:60" ht="15">
      <c r="A484" s="8"/>
      <c r="B484" s="8"/>
      <c r="C484" s="8"/>
      <c r="D484" s="8"/>
      <c r="E484" s="8"/>
      <c r="F484" s="8"/>
      <c r="G484" s="8"/>
      <c r="H484" s="8"/>
      <c r="I484" s="8"/>
      <c r="J484" s="188"/>
      <c r="K484" s="186"/>
      <c r="L484" s="186"/>
      <c r="M484" s="18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c r="BB484" s="8"/>
      <c r="BC484" s="8"/>
      <c r="BD484" s="8"/>
      <c r="BE484" s="8"/>
      <c r="BF484" s="8"/>
      <c r="BG484" s="8"/>
      <c r="BH484" s="8"/>
    </row>
    <row r="485" spans="1:60" ht="15">
      <c r="A485" s="8"/>
      <c r="B485" s="8"/>
      <c r="C485" s="8"/>
      <c r="D485" s="8"/>
      <c r="E485" s="8"/>
      <c r="F485" s="8"/>
      <c r="G485" s="8"/>
      <c r="H485" s="8"/>
      <c r="I485" s="8"/>
      <c r="J485" s="188"/>
      <c r="K485" s="186"/>
      <c r="L485" s="186"/>
      <c r="M485" s="18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8"/>
      <c r="BE485" s="8"/>
      <c r="BF485" s="8"/>
      <c r="BG485" s="8"/>
      <c r="BH485" s="8"/>
    </row>
    <row r="486" spans="1:60" ht="15">
      <c r="A486" s="8"/>
      <c r="B486" s="8"/>
      <c r="C486" s="8"/>
      <c r="D486" s="8"/>
      <c r="E486" s="8"/>
      <c r="F486" s="8"/>
      <c r="G486" s="8"/>
      <c r="H486" s="8"/>
      <c r="I486" s="8"/>
      <c r="J486" s="188"/>
      <c r="K486" s="186"/>
      <c r="L486" s="186"/>
      <c r="M486" s="18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row>
    <row r="487" spans="1:60" ht="15">
      <c r="A487" s="8"/>
      <c r="B487" s="8"/>
      <c r="C487" s="8"/>
      <c r="D487" s="8"/>
      <c r="E487" s="8"/>
      <c r="F487" s="8"/>
      <c r="G487" s="8"/>
      <c r="H487" s="8"/>
      <c r="I487" s="8"/>
      <c r="J487" s="188"/>
      <c r="K487" s="186"/>
      <c r="L487" s="186"/>
      <c r="M487" s="18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row>
    <row r="488" spans="1:60" ht="15">
      <c r="A488" s="8"/>
      <c r="B488" s="8"/>
      <c r="C488" s="8"/>
      <c r="D488" s="8"/>
      <c r="E488" s="8"/>
      <c r="F488" s="8"/>
      <c r="G488" s="8"/>
      <c r="H488" s="8"/>
      <c r="I488" s="8"/>
      <c r="J488" s="188"/>
      <c r="K488" s="186"/>
      <c r="L488" s="186"/>
      <c r="M488" s="18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c r="AT488" s="8"/>
      <c r="AU488" s="8"/>
      <c r="AV488" s="8"/>
      <c r="AW488" s="8"/>
      <c r="AX488" s="8"/>
      <c r="AY488" s="8"/>
      <c r="AZ488" s="8"/>
      <c r="BA488" s="8"/>
      <c r="BB488" s="8"/>
      <c r="BC488" s="8"/>
      <c r="BD488" s="8"/>
      <c r="BE488" s="8"/>
      <c r="BF488" s="8"/>
      <c r="BG488" s="8"/>
      <c r="BH488" s="8"/>
    </row>
    <row r="489" spans="1:60" ht="15">
      <c r="A489" s="8"/>
      <c r="B489" s="8"/>
      <c r="C489" s="8"/>
      <c r="D489" s="8"/>
      <c r="E489" s="8"/>
      <c r="F489" s="8"/>
      <c r="G489" s="8"/>
      <c r="H489" s="8"/>
      <c r="I489" s="8"/>
      <c r="J489" s="188"/>
      <c r="K489" s="186"/>
      <c r="L489" s="186"/>
      <c r="M489" s="18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row>
    <row r="490" spans="10:12" ht="15">
      <c r="J490" s="186"/>
      <c r="K490" s="186"/>
      <c r="L490" s="186"/>
    </row>
    <row r="491" spans="10:12" ht="15">
      <c r="J491" s="186"/>
      <c r="K491" s="186"/>
      <c r="L491" s="186"/>
    </row>
    <row r="492" spans="10:12" ht="15">
      <c r="J492" s="186"/>
      <c r="K492" s="186"/>
      <c r="L492" s="186"/>
    </row>
    <row r="493" spans="10:12" ht="15">
      <c r="J493" s="186"/>
      <c r="K493" s="186"/>
      <c r="L493" s="186"/>
    </row>
    <row r="494" spans="10:12" ht="15">
      <c r="J494" s="186"/>
      <c r="K494" s="186"/>
      <c r="L494" s="186"/>
    </row>
    <row r="495" spans="10:12" ht="15">
      <c r="J495" s="186"/>
      <c r="K495" s="186"/>
      <c r="L495" s="186"/>
    </row>
    <row r="496" spans="10:12" ht="15">
      <c r="J496" s="186"/>
      <c r="K496" s="186"/>
      <c r="L496" s="186"/>
    </row>
    <row r="497" spans="10:12" ht="15">
      <c r="J497" s="186"/>
      <c r="K497" s="186"/>
      <c r="L497" s="186"/>
    </row>
    <row r="498" spans="10:12" ht="15">
      <c r="J498" s="186"/>
      <c r="K498" s="186"/>
      <c r="L498" s="186"/>
    </row>
    <row r="499" spans="10:12" ht="15">
      <c r="J499" s="186"/>
      <c r="K499" s="186"/>
      <c r="L499" s="186"/>
    </row>
    <row r="500" spans="10:12" ht="15">
      <c r="J500" s="186"/>
      <c r="K500" s="186"/>
      <c r="L500" s="186"/>
    </row>
    <row r="501" spans="10:12" ht="15">
      <c r="J501" s="186"/>
      <c r="K501" s="186"/>
      <c r="L501" s="186"/>
    </row>
    <row r="502" spans="10:12" ht="15">
      <c r="J502" s="186"/>
      <c r="K502" s="186"/>
      <c r="L502" s="186"/>
    </row>
    <row r="503" spans="10:12" ht="15">
      <c r="J503" s="186"/>
      <c r="K503" s="186"/>
      <c r="L503" s="186"/>
    </row>
    <row r="504" spans="1:60" s="23" customFormat="1" ht="15">
      <c r="A504" s="14"/>
      <c r="B504" s="15"/>
      <c r="C504" s="14"/>
      <c r="D504" s="16"/>
      <c r="E504" s="16"/>
      <c r="F504" s="16"/>
      <c r="G504" s="17"/>
      <c r="H504" s="14"/>
      <c r="I504" s="14"/>
      <c r="J504" s="186"/>
      <c r="K504" s="186"/>
      <c r="L504" s="186"/>
      <c r="M504" s="187"/>
      <c r="N504" s="70"/>
      <c r="O504" s="70"/>
      <c r="P504" s="70"/>
      <c r="Q504" s="70"/>
      <c r="R504" s="70"/>
      <c r="S504" s="70"/>
      <c r="T504" s="70"/>
      <c r="U504" s="70"/>
      <c r="V504" s="70"/>
      <c r="W504" s="70"/>
      <c r="X504" s="70"/>
      <c r="Y504" s="70"/>
      <c r="Z504" s="70"/>
      <c r="AA504" s="70"/>
      <c r="AB504" s="70"/>
      <c r="AC504" s="70"/>
      <c r="AD504" s="70"/>
      <c r="AE504" s="70"/>
      <c r="AF504" s="70"/>
      <c r="AG504" s="70"/>
      <c r="AH504" s="70"/>
      <c r="AI504" s="70"/>
      <c r="AJ504" s="70"/>
      <c r="AK504" s="70"/>
      <c r="AL504" s="70"/>
      <c r="AM504" s="70"/>
      <c r="AN504" s="70"/>
      <c r="AO504" s="70"/>
      <c r="AP504" s="70"/>
      <c r="AQ504" s="70"/>
      <c r="AR504" s="70"/>
      <c r="AS504" s="70"/>
      <c r="AT504" s="70"/>
      <c r="AU504" s="70"/>
      <c r="AV504" s="70"/>
      <c r="AW504" s="70"/>
      <c r="AX504" s="70"/>
      <c r="AY504" s="70"/>
      <c r="AZ504" s="70"/>
      <c r="BA504" s="70"/>
      <c r="BB504" s="70"/>
      <c r="BC504" s="70"/>
      <c r="BD504" s="70"/>
      <c r="BE504" s="70"/>
      <c r="BF504" s="70"/>
      <c r="BG504" s="70"/>
      <c r="BH504" s="70"/>
    </row>
  </sheetData>
  <sheetProtection/>
  <mergeCells count="306">
    <mergeCell ref="H296:H299"/>
    <mergeCell ref="G185:G186"/>
    <mergeCell ref="B442:B443"/>
    <mergeCell ref="G387:G390"/>
    <mergeCell ref="H387:H390"/>
    <mergeCell ref="I387:I390"/>
    <mergeCell ref="G67:G68"/>
    <mergeCell ref="H67:H68"/>
    <mergeCell ref="I67:I68"/>
    <mergeCell ref="I289:I292"/>
    <mergeCell ref="I296:I299"/>
    <mergeCell ref="B43:B44"/>
    <mergeCell ref="G37:G44"/>
    <mergeCell ref="H37:H44"/>
    <mergeCell ref="I37:I44"/>
    <mergeCell ref="E43:E44"/>
    <mergeCell ref="D43:D44"/>
    <mergeCell ref="B404:B410"/>
    <mergeCell ref="G404:G410"/>
    <mergeCell ref="H404:H410"/>
    <mergeCell ref="I404:I410"/>
    <mergeCell ref="B394:B395"/>
    <mergeCell ref="G394:G395"/>
    <mergeCell ref="H394:H395"/>
    <mergeCell ref="I394:I395"/>
    <mergeCell ref="B396:B397"/>
    <mergeCell ref="G442:G444"/>
    <mergeCell ref="H442:H444"/>
    <mergeCell ref="I442:I444"/>
    <mergeCell ref="H396:H397"/>
    <mergeCell ref="I396:I397"/>
    <mergeCell ref="G396:G397"/>
    <mergeCell ref="G437:G438"/>
    <mergeCell ref="H437:H438"/>
    <mergeCell ref="I437:I438"/>
    <mergeCell ref="B328:B331"/>
    <mergeCell ref="B324:B325"/>
    <mergeCell ref="C338:C339"/>
    <mergeCell ref="F340:F341"/>
    <mergeCell ref="G329:G331"/>
    <mergeCell ref="G338:G342"/>
    <mergeCell ref="G324:G325"/>
    <mergeCell ref="B335:B337"/>
    <mergeCell ref="B415:B416"/>
    <mergeCell ref="G415:G416"/>
    <mergeCell ref="H415:H416"/>
    <mergeCell ref="I415:I416"/>
    <mergeCell ref="G200:G201"/>
    <mergeCell ref="H164:H165"/>
    <mergeCell ref="H246:H247"/>
    <mergeCell ref="G301:G304"/>
    <mergeCell ref="G308:G311"/>
    <mergeCell ref="G229:G231"/>
    <mergeCell ref="G305:G307"/>
    <mergeCell ref="H305:H307"/>
    <mergeCell ref="H289:H292"/>
    <mergeCell ref="I238:I239"/>
    <mergeCell ref="H219:H222"/>
    <mergeCell ref="H276:H277"/>
    <mergeCell ref="I276:I277"/>
    <mergeCell ref="H265:H266"/>
    <mergeCell ref="I265:I266"/>
    <mergeCell ref="I301:I304"/>
    <mergeCell ref="G30:G33"/>
    <mergeCell ref="H30:H33"/>
    <mergeCell ref="H182:H183"/>
    <mergeCell ref="H145:H148"/>
    <mergeCell ref="I145:I148"/>
    <mergeCell ref="G143:G144"/>
    <mergeCell ref="H143:H144"/>
    <mergeCell ref="I173:I174"/>
    <mergeCell ref="H449:H452"/>
    <mergeCell ref="I449:I452"/>
    <mergeCell ref="H308:H311"/>
    <mergeCell ref="I308:I311"/>
    <mergeCell ref="I234:I236"/>
    <mergeCell ref="H194:H195"/>
    <mergeCell ref="H200:H201"/>
    <mergeCell ref="I203:I205"/>
    <mergeCell ref="I270:I271"/>
    <mergeCell ref="I248:I249"/>
    <mergeCell ref="G365:G366"/>
    <mergeCell ref="H365:H366"/>
    <mergeCell ref="I365:I366"/>
    <mergeCell ref="I344:I346"/>
    <mergeCell ref="H344:H346"/>
    <mergeCell ref="H329:H331"/>
    <mergeCell ref="G344:G346"/>
    <mergeCell ref="G194:G195"/>
    <mergeCell ref="H270:H271"/>
    <mergeCell ref="H229:H231"/>
    <mergeCell ref="I219:I222"/>
    <mergeCell ref="I229:I231"/>
    <mergeCell ref="I200:I201"/>
    <mergeCell ref="H238:H239"/>
    <mergeCell ref="G246:G247"/>
    <mergeCell ref="I194:I195"/>
    <mergeCell ref="G196:G197"/>
    <mergeCell ref="I108:I109"/>
    <mergeCell ref="I196:I197"/>
    <mergeCell ref="C180:C181"/>
    <mergeCell ref="H196:H197"/>
    <mergeCell ref="G276:G277"/>
    <mergeCell ref="G234:G236"/>
    <mergeCell ref="H234:H236"/>
    <mergeCell ref="H252:H254"/>
    <mergeCell ref="G203:G205"/>
    <mergeCell ref="H185:H186"/>
    <mergeCell ref="I164:I165"/>
    <mergeCell ref="G145:G148"/>
    <mergeCell ref="G173:G174"/>
    <mergeCell ref="G164:G165"/>
    <mergeCell ref="I182:I183"/>
    <mergeCell ref="H115:H116"/>
    <mergeCell ref="I115:I116"/>
    <mergeCell ref="I143:I144"/>
    <mergeCell ref="H173:H174"/>
    <mergeCell ref="B15:B16"/>
    <mergeCell ref="G111:G112"/>
    <mergeCell ref="I111:I112"/>
    <mergeCell ref="I113:I114"/>
    <mergeCell ref="H53:H54"/>
    <mergeCell ref="I30:I33"/>
    <mergeCell ref="G64:G65"/>
    <mergeCell ref="H64:H65"/>
    <mergeCell ref="I64:I65"/>
    <mergeCell ref="H88:H89"/>
    <mergeCell ref="M143:M144"/>
    <mergeCell ref="K158:K160"/>
    <mergeCell ref="L158:L160"/>
    <mergeCell ref="M158:M160"/>
    <mergeCell ref="K143:K144"/>
    <mergeCell ref="L143:L144"/>
    <mergeCell ref="M178:M179"/>
    <mergeCell ref="M180:M181"/>
    <mergeCell ref="F178:F179"/>
    <mergeCell ref="K178:K179"/>
    <mergeCell ref="I185:I186"/>
    <mergeCell ref="K180:K181"/>
    <mergeCell ref="L180:L181"/>
    <mergeCell ref="L178:L179"/>
    <mergeCell ref="J178:J179"/>
    <mergeCell ref="J180:J181"/>
    <mergeCell ref="G289:G292"/>
    <mergeCell ref="G238:G239"/>
    <mergeCell ref="G219:G222"/>
    <mergeCell ref="G224:G226"/>
    <mergeCell ref="B276:B277"/>
    <mergeCell ref="B248:B249"/>
    <mergeCell ref="A278:A279"/>
    <mergeCell ref="B204:B205"/>
    <mergeCell ref="B158:B160"/>
    <mergeCell ref="B164:B165"/>
    <mergeCell ref="A200:A201"/>
    <mergeCell ref="B246:B247"/>
    <mergeCell ref="B252:B254"/>
    <mergeCell ref="A180:A181"/>
    <mergeCell ref="B194:B195"/>
    <mergeCell ref="B220:B221"/>
    <mergeCell ref="B21:B22"/>
    <mergeCell ref="B178:B179"/>
    <mergeCell ref="A105:A106"/>
    <mergeCell ref="A96:A98"/>
    <mergeCell ref="A62:A63"/>
    <mergeCell ref="A178:A179"/>
    <mergeCell ref="A158:A160"/>
    <mergeCell ref="B96:B98"/>
    <mergeCell ref="A21:A22"/>
    <mergeCell ref="B113:B114"/>
    <mergeCell ref="B108:B109"/>
    <mergeCell ref="A88:A89"/>
    <mergeCell ref="A108:A109"/>
    <mergeCell ref="B88:B89"/>
    <mergeCell ref="G97:G98"/>
    <mergeCell ref="H97:H98"/>
    <mergeCell ref="G108:G109"/>
    <mergeCell ref="I97:I98"/>
    <mergeCell ref="H111:H112"/>
    <mergeCell ref="J143:J144"/>
    <mergeCell ref="J158:J160"/>
    <mergeCell ref="B105:B106"/>
    <mergeCell ref="B143:B144"/>
    <mergeCell ref="B115:B116"/>
    <mergeCell ref="F143:F144"/>
    <mergeCell ref="C143:C144"/>
    <mergeCell ref="H105:H107"/>
    <mergeCell ref="E143:E144"/>
    <mergeCell ref="E340:E341"/>
    <mergeCell ref="H338:H342"/>
    <mergeCell ref="F338:F339"/>
    <mergeCell ref="I338:I342"/>
    <mergeCell ref="G82:G85"/>
    <mergeCell ref="G88:G89"/>
    <mergeCell ref="H108:H109"/>
    <mergeCell ref="I335:I337"/>
    <mergeCell ref="I305:I307"/>
    <mergeCell ref="B459:D459"/>
    <mergeCell ref="C456:D456"/>
    <mergeCell ref="B278:B279"/>
    <mergeCell ref="B338:B342"/>
    <mergeCell ref="D340:D341"/>
    <mergeCell ref="D178:D179"/>
    <mergeCell ref="B196:B197"/>
    <mergeCell ref="B437:B438"/>
    <mergeCell ref="B344:B346"/>
    <mergeCell ref="B289:B292"/>
    <mergeCell ref="B365:B366"/>
    <mergeCell ref="J2:M2"/>
    <mergeCell ref="G5:I6"/>
    <mergeCell ref="I105:I107"/>
    <mergeCell ref="I82:I85"/>
    <mergeCell ref="H82:H85"/>
    <mergeCell ref="G21:G27"/>
    <mergeCell ref="H21:H27"/>
    <mergeCell ref="G105:G107"/>
    <mergeCell ref="I88:I89"/>
    <mergeCell ref="I21:I27"/>
    <mergeCell ref="J1:M1"/>
    <mergeCell ref="A3:M3"/>
    <mergeCell ref="B31:B32"/>
    <mergeCell ref="J6:K6"/>
    <mergeCell ref="A5:B7"/>
    <mergeCell ref="J5:M5"/>
    <mergeCell ref="E31:E32"/>
    <mergeCell ref="F31:F32"/>
    <mergeCell ref="A31:A32"/>
    <mergeCell ref="F5:F7"/>
    <mergeCell ref="D5:D7"/>
    <mergeCell ref="L6:M6"/>
    <mergeCell ref="C5:C7"/>
    <mergeCell ref="E5:E7"/>
    <mergeCell ref="I75:I76"/>
    <mergeCell ref="G53:G54"/>
    <mergeCell ref="G75:G76"/>
    <mergeCell ref="H75:H76"/>
    <mergeCell ref="I53:I54"/>
    <mergeCell ref="G45:G46"/>
    <mergeCell ref="D143:D144"/>
    <mergeCell ref="G113:G114"/>
    <mergeCell ref="G335:G337"/>
    <mergeCell ref="H113:H114"/>
    <mergeCell ref="H224:H226"/>
    <mergeCell ref="G248:G249"/>
    <mergeCell ref="H248:H249"/>
    <mergeCell ref="H45:H46"/>
    <mergeCell ref="F158:F160"/>
    <mergeCell ref="B301:B304"/>
    <mergeCell ref="B200:B201"/>
    <mergeCell ref="B308:B311"/>
    <mergeCell ref="K340:K341"/>
    <mergeCell ref="H203:H205"/>
    <mergeCell ref="L340:L341"/>
    <mergeCell ref="G252:G254"/>
    <mergeCell ref="B306:B307"/>
    <mergeCell ref="G296:G299"/>
    <mergeCell ref="G270:G271"/>
    <mergeCell ref="C158:C160"/>
    <mergeCell ref="C340:C341"/>
    <mergeCell ref="D338:D339"/>
    <mergeCell ref="I324:I325"/>
    <mergeCell ref="H324:H325"/>
    <mergeCell ref="E180:E181"/>
    <mergeCell ref="I329:I331"/>
    <mergeCell ref="D180:D181"/>
    <mergeCell ref="I278:I279"/>
    <mergeCell ref="I246:I247"/>
    <mergeCell ref="C178:C179"/>
    <mergeCell ref="M340:M341"/>
    <mergeCell ref="J338:J339"/>
    <mergeCell ref="K338:K339"/>
    <mergeCell ref="L338:L339"/>
    <mergeCell ref="M338:M339"/>
    <mergeCell ref="I252:I254"/>
    <mergeCell ref="J340:J341"/>
    <mergeCell ref="I281:I282"/>
    <mergeCell ref="G265:G266"/>
    <mergeCell ref="A449:A452"/>
    <mergeCell ref="B296:B300"/>
    <mergeCell ref="B449:B452"/>
    <mergeCell ref="H335:H337"/>
    <mergeCell ref="F296:F299"/>
    <mergeCell ref="H278:H279"/>
    <mergeCell ref="G278:G279"/>
    <mergeCell ref="G281:G282"/>
    <mergeCell ref="E296:E299"/>
    <mergeCell ref="H301:H304"/>
    <mergeCell ref="A196:A197"/>
    <mergeCell ref="G182:G183"/>
    <mergeCell ref="I224:I226"/>
    <mergeCell ref="A115:A116"/>
    <mergeCell ref="D158:D160"/>
    <mergeCell ref="G449:G452"/>
    <mergeCell ref="A338:A341"/>
    <mergeCell ref="A335:A337"/>
    <mergeCell ref="E338:E339"/>
    <mergeCell ref="E158:E160"/>
    <mergeCell ref="I45:I46"/>
    <mergeCell ref="A194:A195"/>
    <mergeCell ref="G115:G116"/>
    <mergeCell ref="A164:A165"/>
    <mergeCell ref="A111:A112"/>
    <mergeCell ref="A143:A144"/>
    <mergeCell ref="F180:F181"/>
    <mergeCell ref="E178:E179"/>
    <mergeCell ref="B111:B112"/>
    <mergeCell ref="B180:B181"/>
  </mergeCells>
  <printOptions/>
  <pageMargins left="0.3937007874015748" right="0" top="0.1968503937007874" bottom="0" header="0.4724409448818898" footer="0.4330708661417323"/>
  <pageSetup fitToHeight="36"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ФИНТЕХ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Елена Ивановна</cp:lastModifiedBy>
  <cp:lastPrinted>2020-10-12T14:11:07Z</cp:lastPrinted>
  <dcterms:created xsi:type="dcterms:W3CDTF">2007-10-09T08:43:44Z</dcterms:created>
  <dcterms:modified xsi:type="dcterms:W3CDTF">2020-12-09T05:04:06Z</dcterms:modified>
  <cp:category/>
  <cp:version/>
  <cp:contentType/>
  <cp:contentStatus/>
</cp:coreProperties>
</file>